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mc:AlternateContent xmlns:mc="http://schemas.openxmlformats.org/markup-compatibility/2006">
    <mc:Choice Requires="x15">
      <x15ac:absPath xmlns:x15ac="http://schemas.microsoft.com/office/spreadsheetml/2010/11/ac" url="https://aptimcorp-my.sharepoint.com/personal/spencer_kurtz_aptim_com/Documents/Desktop/ELL Program Files/Program Template Docs &amp; Calculators/2025 Template Calculators/"/>
    </mc:Choice>
  </mc:AlternateContent>
  <xr:revisionPtr revIDLastSave="55" documentId="8_{529961B2-7720-41B9-815F-2E290B50080E}" xr6:coauthVersionLast="47" xr6:coauthVersionMax="47" xr10:uidLastSave="{128355A6-69C3-484C-A366-63515E9E2D1E}"/>
  <workbookProtection workbookAlgorithmName="SHA-512" workbookHashValue="fB5hhoVfyH6aJPhB+cRDUZ7iv/je1ALnOAtqRxkoZMO5GRdlQQwtZh8VaW8nYkFFcWB5PCyhXpG6arJW6KLyjA==" workbookSaltValue="rlpKinAIKPfuzlnjNf7k+A==" workbookSpinCount="100000" lockStructure="1"/>
  <bookViews>
    <workbookView xWindow="28680" yWindow="-120" windowWidth="29040" windowHeight="15840" tabRatio="823" xr2:uid="{00000000-000D-0000-FFFF-FFFF00000000}"/>
  </bookViews>
  <sheets>
    <sheet name="Fillable application" sheetId="37" r:id="rId1"/>
    <sheet name="Equipment qualifications" sheetId="4" r:id="rId2"/>
    <sheet name="Summary" sheetId="26" r:id="rId3"/>
    <sheet name="Interior - prescriptive" sheetId="1" r:id="rId4"/>
    <sheet name="Exterior - prescriptive" sheetId="23" r:id="rId5"/>
    <sheet name="Controls - prescriptive" sheetId="24" r:id="rId6"/>
    <sheet name="Custom" sheetId="27" r:id="rId7"/>
    <sheet name="Fixture codes" sheetId="32" r:id="rId8"/>
    <sheet name="Completion notice" sheetId="34" r:id="rId9"/>
    <sheet name="QC" sheetId="33" state="hidden" r:id="rId10"/>
    <sheet name="Printable application" sheetId="38" state="hidden" r:id="rId11"/>
    <sheet name="Lookup tables" sheetId="22" state="hidden" r:id="rId12"/>
    <sheet name="Default wattages" sheetId="21" state="hidden" r:id="rId13"/>
    <sheet name="APTracks export data" sheetId="28" state="hidden" r:id="rId14"/>
    <sheet name="Change log" sheetId="36" state="hidden" r:id="rId15"/>
  </sheets>
  <definedNames>
    <definedName name="_xlnm._FilterDatabase" localSheetId="13" hidden="1">'APTracks export data'!$A$2:$P$178</definedName>
    <definedName name="_xlnm._FilterDatabase" localSheetId="7" hidden="1">'Fixture codes'!$B$2:$K$1785</definedName>
    <definedName name="Input_AvgkWhRate">'Fillable application'!$F$19</definedName>
    <definedName name="Input_BldgType">'Fillable application'!$F$20</definedName>
    <definedName name="Input_Bonus">QC!$F$18</definedName>
    <definedName name="Input_BonusMeasureNumber">QC!$G$18</definedName>
    <definedName name="Input_HVACType">'Fillable application'!$F$21</definedName>
    <definedName name="Input_ProgramType">'Fillable application'!$F$22</definedName>
    <definedName name="Input_ProjectNumber">QC!$B$1</definedName>
    <definedName name="Input_Usage">QC!$B$2</definedName>
    <definedName name="List_BldgTypes">'Lookup tables'!$H$4:$H$29</definedName>
    <definedName name="List_ControlTypes">'Lookup tables'!$P$4:$P$11</definedName>
    <definedName name="List_ExistingControlTypes">'Lookup tables'!$P$3:$P$11</definedName>
    <definedName name="List_Exterior_Measures">'Lookup tables'!$B$21:$B$37</definedName>
    <definedName name="List_Hours">'Lookup tables'!$W$3:$W$4</definedName>
    <definedName name="List_HVACTypes">'Lookup tables'!$L$3:$L$9</definedName>
    <definedName name="List_Interior_Measures">'Lookup tables'!$B$3:$B$20</definedName>
    <definedName name="List_ProgramNames">'Lookup tables'!$S$3:$S$4</definedName>
    <definedName name="List_ProjectStage">'Lookup tables'!$U$3:$U$4</definedName>
    <definedName name="List_ProjectType">'Lookup tables'!$Y$3:$Y$4</definedName>
    <definedName name="_xlnm.Print_Area" localSheetId="8">'Completion notice'!$A$1:$E$50</definedName>
    <definedName name="_xlnm.Print_Area" localSheetId="0">'Fillable application'!$A$5:$H$45</definedName>
    <definedName name="_xlnm.Print_Area" localSheetId="10">'Printable application'!$A$1:$K$73</definedName>
    <definedName name="Subtotal_Bonus">Summary!#REF!</definedName>
    <definedName name="Subtotal_CustomIncentive">QC!$C$18</definedName>
    <definedName name="Subtotal_EquipCosts">Summary!$C$8:$C$9</definedName>
    <definedName name="Subtotal_Incentive">QC!$D$18</definedName>
    <definedName name="Subtotal_OtherCosts">SUM(Summary!$C$3:$C$5)</definedName>
    <definedName name="Subtotal_PrescriptiveIncentive">QC!$B$18</definedName>
    <definedName name="Table_BldgType">'Lookup tables'!$H$2:$J$29</definedName>
    <definedName name="Table_CustomMeasureNames">'Lookup tables'!$AA$3:$AC$25</definedName>
    <definedName name="Table_IEF">'Lookup tables'!$L$2:$N$9</definedName>
    <definedName name="Table_Measures">'Lookup tables'!$B$2:$F$38</definedName>
    <definedName name="Table_PAF">'Lookup tables'!$P$2:$Q$11</definedName>
    <definedName name="Total_ProjectCost">Summary!$C$10</definedName>
    <definedName name="Value_CalcVersion">'Fillable application'!$J$16</definedName>
    <definedName name="Value_ExitSign_BaselineW">25.1</definedName>
    <definedName name="Value_ExitSign_CF">'Lookup tables'!$J$3</definedName>
    <definedName name="Value_ExitSign_Hrs">'Lookup tables'!$I$3</definedName>
    <definedName name="Value_ExitSign_LEDW">3</definedName>
    <definedName name="Value_ExtLtg_CF">'Lookup tables'!$J$19</definedName>
    <definedName name="Value_ExtLtg_Hrs">'Lookup tables'!$I$19</definedName>
    <definedName name="Value_ExtLtg_IEFd">'Lookup tables'!$M$9</definedName>
    <definedName name="Value_ExtLtg_IEFe">'Lookup tables'!$N$9</definedName>
    <definedName name="Value_LtgControls_CF">0.26</definedName>
    <definedName name="Value_Max_Incentive">QC!$G$20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16" i="37" l="1"/>
  <c r="I5" i="24" l="1"/>
  <c r="I6" i="24"/>
  <c r="I7" i="24"/>
  <c r="I8" i="24"/>
  <c r="I9" i="24"/>
  <c r="I10" i="24"/>
  <c r="I11" i="24"/>
  <c r="I12" i="24"/>
  <c r="I13" i="24"/>
  <c r="I14" i="24"/>
  <c r="I15" i="24"/>
  <c r="I16" i="24"/>
  <c r="I17" i="24"/>
  <c r="I18" i="24"/>
  <c r="I19" i="24"/>
  <c r="I20" i="24"/>
  <c r="I21" i="24"/>
  <c r="I22" i="24"/>
  <c r="I23" i="24"/>
  <c r="I24" i="24"/>
  <c r="I25" i="24"/>
  <c r="I26" i="24"/>
  <c r="I27" i="24"/>
  <c r="I28" i="24"/>
  <c r="I4" i="24"/>
  <c r="B5" i="24"/>
  <c r="P5" i="24" s="1"/>
  <c r="B6" i="24"/>
  <c r="K6" i="24" s="1"/>
  <c r="B7" i="24"/>
  <c r="L7" i="24" s="1"/>
  <c r="B8" i="24"/>
  <c r="M8" i="24" s="1"/>
  <c r="B9" i="24"/>
  <c r="P9" i="24" s="1"/>
  <c r="B10" i="24"/>
  <c r="K10" i="24" s="1"/>
  <c r="B11" i="24"/>
  <c r="L11" i="24" s="1"/>
  <c r="B12" i="24"/>
  <c r="M12" i="24" s="1"/>
  <c r="B13" i="24"/>
  <c r="P13" i="24" s="1"/>
  <c r="B14" i="24"/>
  <c r="K14" i="24" s="1"/>
  <c r="B15" i="24"/>
  <c r="L15" i="24" s="1"/>
  <c r="B16" i="24"/>
  <c r="M16" i="24" s="1"/>
  <c r="B17" i="24"/>
  <c r="P17" i="24" s="1"/>
  <c r="B18" i="24"/>
  <c r="K18" i="24" s="1"/>
  <c r="B19" i="24"/>
  <c r="L19" i="24" s="1"/>
  <c r="B20" i="24"/>
  <c r="M20" i="24" s="1"/>
  <c r="B21" i="24"/>
  <c r="P21" i="24" s="1"/>
  <c r="B22" i="24"/>
  <c r="K22" i="24" s="1"/>
  <c r="B23" i="24"/>
  <c r="L23" i="24" s="1"/>
  <c r="B24" i="24"/>
  <c r="M24" i="24" s="1"/>
  <c r="B25" i="24"/>
  <c r="P25" i="24" s="1"/>
  <c r="B26" i="24"/>
  <c r="K26" i="24" s="1"/>
  <c r="B27" i="24"/>
  <c r="L27" i="24" s="1"/>
  <c r="B28" i="24"/>
  <c r="M28" i="24" s="1"/>
  <c r="B4" i="24"/>
  <c r="P4" i="24" s="1"/>
  <c r="B4" i="1"/>
  <c r="R4" i="1" s="1"/>
  <c r="B5" i="1"/>
  <c r="N5" i="1" s="1"/>
  <c r="B6" i="1"/>
  <c r="N6" i="1" s="1"/>
  <c r="B7" i="1"/>
  <c r="N7" i="1" s="1"/>
  <c r="O7" i="1" s="1"/>
  <c r="S7" i="1" s="1"/>
  <c r="B8" i="1"/>
  <c r="N8" i="1" s="1"/>
  <c r="B9" i="1"/>
  <c r="N9" i="1" s="1"/>
  <c r="B10" i="1"/>
  <c r="P10" i="1" s="1"/>
  <c r="B11" i="1"/>
  <c r="R11" i="1" s="1"/>
  <c r="B12" i="1"/>
  <c r="N12" i="1" s="1"/>
  <c r="B13" i="1"/>
  <c r="N13" i="1" s="1"/>
  <c r="B14" i="1"/>
  <c r="N14" i="1" s="1"/>
  <c r="B15" i="1"/>
  <c r="N15" i="1" s="1"/>
  <c r="B16" i="1"/>
  <c r="N16" i="1" s="1"/>
  <c r="B17" i="1"/>
  <c r="N17" i="1" s="1"/>
  <c r="B18" i="1"/>
  <c r="N18" i="1" s="1"/>
  <c r="B19" i="1"/>
  <c r="N19" i="1" s="1"/>
  <c r="B20" i="1"/>
  <c r="N20" i="1" s="1"/>
  <c r="B21" i="1"/>
  <c r="N21" i="1" s="1"/>
  <c r="B22" i="1"/>
  <c r="N22" i="1" s="1"/>
  <c r="B23" i="1"/>
  <c r="N23" i="1" s="1"/>
  <c r="B24" i="1"/>
  <c r="N24" i="1" s="1"/>
  <c r="B25" i="1"/>
  <c r="N25" i="1" s="1"/>
  <c r="B26" i="1"/>
  <c r="N26" i="1" s="1"/>
  <c r="B27" i="1"/>
  <c r="N27" i="1" s="1"/>
  <c r="B28" i="1"/>
  <c r="N28" i="1" s="1"/>
  <c r="B29" i="1"/>
  <c r="N29" i="1" s="1"/>
  <c r="P7" i="1"/>
  <c r="Q7" i="1" s="1"/>
  <c r="R7" i="1"/>
  <c r="R5" i="1"/>
  <c r="R8" i="1"/>
  <c r="R9" i="1"/>
  <c r="R12" i="1"/>
  <c r="R13" i="1"/>
  <c r="R14" i="1"/>
  <c r="R15" i="1"/>
  <c r="R16" i="1"/>
  <c r="R17" i="1"/>
  <c r="R18" i="1"/>
  <c r="R19" i="1"/>
  <c r="R20" i="1"/>
  <c r="R21" i="1"/>
  <c r="R22" i="1"/>
  <c r="R23" i="1"/>
  <c r="R24" i="1"/>
  <c r="R25" i="1"/>
  <c r="R26" i="1"/>
  <c r="R27" i="1"/>
  <c r="R28" i="1"/>
  <c r="R29" i="1"/>
  <c r="P5" i="1"/>
  <c r="P8" i="1"/>
  <c r="P9" i="1"/>
  <c r="P12" i="1"/>
  <c r="P13" i="1"/>
  <c r="P14" i="1"/>
  <c r="P15" i="1"/>
  <c r="P16" i="1"/>
  <c r="P17" i="1"/>
  <c r="P18" i="1"/>
  <c r="P19" i="1"/>
  <c r="P20" i="1"/>
  <c r="P21" i="1"/>
  <c r="P22" i="1"/>
  <c r="P23" i="1"/>
  <c r="P24" i="1"/>
  <c r="P25" i="1"/>
  <c r="P26" i="1"/>
  <c r="P27" i="1"/>
  <c r="P28" i="1"/>
  <c r="P29" i="1"/>
  <c r="P6" i="1" l="1"/>
  <c r="R10" i="1"/>
  <c r="K12" i="24"/>
  <c r="K20" i="24"/>
  <c r="L13" i="24"/>
  <c r="L5" i="24"/>
  <c r="L4" i="24"/>
  <c r="P16" i="24"/>
  <c r="K28" i="24"/>
  <c r="L21" i="24"/>
  <c r="N10" i="1"/>
  <c r="K25" i="24"/>
  <c r="K17" i="24"/>
  <c r="K9" i="24"/>
  <c r="L26" i="24"/>
  <c r="L18" i="24"/>
  <c r="L10" i="24"/>
  <c r="P28" i="24"/>
  <c r="P12" i="24"/>
  <c r="K24" i="24"/>
  <c r="K16" i="24"/>
  <c r="K8" i="24"/>
  <c r="L25" i="24"/>
  <c r="L17" i="24"/>
  <c r="L9" i="24"/>
  <c r="P24" i="24"/>
  <c r="P8" i="24"/>
  <c r="R6" i="1"/>
  <c r="N4" i="1"/>
  <c r="K4" i="24"/>
  <c r="K21" i="24"/>
  <c r="K13" i="24"/>
  <c r="K5" i="24"/>
  <c r="L22" i="24"/>
  <c r="L14" i="24"/>
  <c r="L6" i="24"/>
  <c r="P20" i="24"/>
  <c r="M27" i="24"/>
  <c r="M23" i="24"/>
  <c r="M15" i="24"/>
  <c r="M7" i="24"/>
  <c r="P11" i="1"/>
  <c r="M26" i="24"/>
  <c r="M22" i="24"/>
  <c r="M18" i="24"/>
  <c r="M14" i="24"/>
  <c r="M10" i="24"/>
  <c r="M6" i="24"/>
  <c r="P27" i="24"/>
  <c r="P23" i="24"/>
  <c r="P19" i="24"/>
  <c r="P15" i="24"/>
  <c r="P11" i="24"/>
  <c r="P7" i="24"/>
  <c r="K27" i="24"/>
  <c r="K23" i="24"/>
  <c r="K19" i="24"/>
  <c r="K15" i="24"/>
  <c r="K11" i="24"/>
  <c r="K7" i="24"/>
  <c r="L28" i="24"/>
  <c r="L24" i="24"/>
  <c r="L20" i="24"/>
  <c r="L16" i="24"/>
  <c r="L12" i="24"/>
  <c r="L8" i="24"/>
  <c r="M4" i="24"/>
  <c r="M25" i="24"/>
  <c r="M21" i="24"/>
  <c r="M17" i="24"/>
  <c r="M13" i="24"/>
  <c r="M9" i="24"/>
  <c r="M5" i="24"/>
  <c r="P26" i="24"/>
  <c r="P22" i="24"/>
  <c r="P18" i="24"/>
  <c r="P14" i="24"/>
  <c r="P10" i="24"/>
  <c r="P6" i="24"/>
  <c r="M19" i="24"/>
  <c r="M11" i="24"/>
  <c r="N11" i="1"/>
  <c r="T7" i="1"/>
  <c r="P4" i="1"/>
  <c r="M5" i="1" l="1"/>
  <c r="M6" i="1"/>
  <c r="M7" i="1"/>
  <c r="M10" i="1"/>
  <c r="M11" i="1"/>
  <c r="M12" i="1"/>
  <c r="M13" i="1"/>
  <c r="M14" i="1"/>
  <c r="M15" i="1"/>
  <c r="M16" i="1"/>
  <c r="M17" i="1"/>
  <c r="M18" i="1"/>
  <c r="M19" i="1"/>
  <c r="M20" i="1"/>
  <c r="M21" i="1"/>
  <c r="M22" i="1"/>
  <c r="M23" i="1"/>
  <c r="M24" i="1"/>
  <c r="M25" i="1"/>
  <c r="M26" i="1"/>
  <c r="M27" i="1"/>
  <c r="M28" i="1"/>
  <c r="M29" i="1"/>
  <c r="M4" i="1"/>
  <c r="D79" i="28"/>
  <c r="D80" i="28"/>
  <c r="B5" i="23"/>
  <c r="B6" i="23"/>
  <c r="B7" i="23"/>
  <c r="B8" i="23"/>
  <c r="B9" i="23"/>
  <c r="B10" i="23"/>
  <c r="B11" i="23"/>
  <c r="B12" i="23"/>
  <c r="B13" i="23"/>
  <c r="B14" i="23"/>
  <c r="B15" i="23"/>
  <c r="B16" i="23"/>
  <c r="B17" i="23"/>
  <c r="B18" i="23"/>
  <c r="B19" i="23"/>
  <c r="B20" i="23"/>
  <c r="B21" i="23"/>
  <c r="B22" i="23"/>
  <c r="B23" i="23"/>
  <c r="B24" i="23"/>
  <c r="B25" i="23"/>
  <c r="B26" i="23"/>
  <c r="B27" i="23"/>
  <c r="B28" i="23"/>
  <c r="B4" i="23"/>
  <c r="M8" i="1"/>
  <c r="M9" i="1"/>
  <c r="F20" i="33"/>
  <c r="G20" i="33" s="1"/>
  <c r="K2" i="23" l="1"/>
  <c r="I26" i="38" l="1"/>
  <c r="F23" i="38" l="1"/>
  <c r="G17" i="38"/>
  <c r="F43" i="38"/>
  <c r="B39" i="38"/>
  <c r="A33" i="38"/>
  <c r="B17" i="38"/>
  <c r="I15" i="38"/>
  <c r="C6" i="34"/>
  <c r="C9" i="34"/>
  <c r="C8" i="34"/>
  <c r="I24" i="38"/>
  <c r="I22" i="38"/>
  <c r="E28" i="38"/>
  <c r="E13" i="38"/>
  <c r="A24" i="38"/>
  <c r="I17" i="38"/>
  <c r="A43" i="38" l="1"/>
  <c r="I43" i="38" l="1"/>
  <c r="I41" i="38"/>
  <c r="I39" i="38"/>
  <c r="I37" i="38"/>
  <c r="I35" i="38"/>
  <c r="I19" i="38"/>
  <c r="I13" i="38"/>
  <c r="I11" i="38"/>
  <c r="E37" i="38"/>
  <c r="E43" i="38"/>
  <c r="E41" i="38"/>
  <c r="E39" i="38"/>
  <c r="E33" i="38"/>
  <c r="E35" i="38"/>
  <c r="E30" i="38"/>
  <c r="E26" i="38"/>
  <c r="A41" i="38"/>
  <c r="A39" i="38"/>
  <c r="A37" i="38"/>
  <c r="A35" i="38"/>
  <c r="A31" i="38"/>
  <c r="A29" i="38"/>
  <c r="A26" i="38"/>
  <c r="A22" i="38"/>
  <c r="E23" i="38"/>
  <c r="E21" i="38"/>
  <c r="E19" i="38"/>
  <c r="E17" i="38"/>
  <c r="E15" i="38"/>
  <c r="E11" i="38"/>
  <c r="A17" i="38"/>
  <c r="A15" i="38"/>
  <c r="A13" i="38"/>
  <c r="A11" i="38"/>
  <c r="C21" i="34" l="1"/>
  <c r="C20" i="34"/>
  <c r="C19" i="34"/>
  <c r="W5" i="27" l="1"/>
  <c r="W6" i="27"/>
  <c r="W7" i="27"/>
  <c r="W8" i="27"/>
  <c r="W9" i="27"/>
  <c r="W10" i="27"/>
  <c r="W11" i="27"/>
  <c r="W12" i="27"/>
  <c r="W13" i="27"/>
  <c r="W14" i="27"/>
  <c r="W15" i="27"/>
  <c r="W16" i="27"/>
  <c r="W17" i="27"/>
  <c r="W18" i="27"/>
  <c r="W19" i="27"/>
  <c r="W20" i="27"/>
  <c r="W21" i="27"/>
  <c r="W22" i="27"/>
  <c r="W23" i="27"/>
  <c r="W24" i="27"/>
  <c r="W25" i="27"/>
  <c r="W26" i="27"/>
  <c r="W27" i="27"/>
  <c r="W28" i="27"/>
  <c r="W29" i="27"/>
  <c r="W30" i="27"/>
  <c r="W31" i="27"/>
  <c r="W32" i="27"/>
  <c r="W33" i="27"/>
  <c r="W34" i="27"/>
  <c r="W35" i="27"/>
  <c r="W36" i="27"/>
  <c r="W37" i="27"/>
  <c r="W38" i="27"/>
  <c r="W39" i="27"/>
  <c r="W40" i="27"/>
  <c r="W41" i="27"/>
  <c r="W42" i="27"/>
  <c r="W43" i="27"/>
  <c r="W44" i="27"/>
  <c r="W45" i="27"/>
  <c r="W46" i="27"/>
  <c r="W47" i="27"/>
  <c r="W48" i="27"/>
  <c r="W49" i="27"/>
  <c r="W50" i="27"/>
  <c r="W51" i="27"/>
  <c r="W52" i="27"/>
  <c r="W53" i="27"/>
  <c r="W54" i="27"/>
  <c r="W55" i="27"/>
  <c r="W56" i="27"/>
  <c r="W57" i="27"/>
  <c r="W58" i="27"/>
  <c r="W59" i="27"/>
  <c r="W60" i="27"/>
  <c r="W61" i="27"/>
  <c r="W62" i="27"/>
  <c r="W63" i="27"/>
  <c r="W64" i="27"/>
  <c r="W65" i="27"/>
  <c r="W66" i="27"/>
  <c r="W67" i="27"/>
  <c r="W68" i="27"/>
  <c r="W69" i="27"/>
  <c r="W70" i="27"/>
  <c r="W71" i="27"/>
  <c r="W72" i="27"/>
  <c r="W73" i="27"/>
  <c r="W74" i="27"/>
  <c r="W75" i="27"/>
  <c r="W76" i="27"/>
  <c r="W77" i="27"/>
  <c r="W78" i="27"/>
  <c r="W79" i="27"/>
  <c r="W80" i="27"/>
  <c r="W81" i="27"/>
  <c r="W82" i="27"/>
  <c r="W83" i="27"/>
  <c r="W84" i="27"/>
  <c r="W85" i="27"/>
  <c r="W86" i="27"/>
  <c r="W87" i="27"/>
  <c r="W88" i="27"/>
  <c r="W89" i="27"/>
  <c r="W90" i="27"/>
  <c r="W91" i="27"/>
  <c r="W92" i="27"/>
  <c r="W93" i="27"/>
  <c r="W94" i="27"/>
  <c r="W95" i="27"/>
  <c r="W96" i="27"/>
  <c r="W97" i="27"/>
  <c r="W98" i="27"/>
  <c r="W99" i="27"/>
  <c r="W100" i="27"/>
  <c r="W101" i="27"/>
  <c r="W102" i="27"/>
  <c r="W103" i="27"/>
  <c r="G39" i="21"/>
  <c r="G40" i="21"/>
  <c r="G41" i="21"/>
  <c r="G42" i="21"/>
  <c r="G43" i="21"/>
  <c r="F39" i="21"/>
  <c r="F40" i="21"/>
  <c r="F41" i="21"/>
  <c r="E39" i="21"/>
  <c r="E40" i="21"/>
  <c r="E41" i="21"/>
  <c r="D39" i="21"/>
  <c r="D40" i="21"/>
  <c r="D41" i="21"/>
  <c r="G38" i="21"/>
  <c r="F38" i="21"/>
  <c r="E38" i="21"/>
  <c r="D38" i="21"/>
  <c r="K29" i="21"/>
  <c r="K30" i="21"/>
  <c r="K31" i="21"/>
  <c r="K32" i="21"/>
  <c r="K33" i="21"/>
  <c r="K28" i="21"/>
  <c r="J29" i="21"/>
  <c r="J30" i="21"/>
  <c r="J31" i="21"/>
  <c r="J32" i="21"/>
  <c r="J33" i="21"/>
  <c r="J28" i="21"/>
  <c r="I29" i="21"/>
  <c r="I30" i="21"/>
  <c r="I31" i="21"/>
  <c r="I32" i="21"/>
  <c r="I33" i="21"/>
  <c r="I28" i="21"/>
  <c r="H29" i="21"/>
  <c r="H30" i="21"/>
  <c r="H31" i="21"/>
  <c r="H28" i="21"/>
  <c r="G29" i="21"/>
  <c r="G30" i="21"/>
  <c r="G31" i="21"/>
  <c r="G28" i="21"/>
  <c r="F29" i="21"/>
  <c r="F30" i="21"/>
  <c r="F28" i="21"/>
  <c r="E29" i="21"/>
  <c r="E30" i="21"/>
  <c r="E31" i="21"/>
  <c r="E32" i="21"/>
  <c r="E28" i="21"/>
  <c r="D30" i="21"/>
  <c r="D31" i="21"/>
  <c r="D29" i="21"/>
  <c r="D28" i="21"/>
  <c r="W4" i="27" l="1"/>
  <c r="W2" i="27" s="1"/>
  <c r="C9" i="26" s="1"/>
  <c r="C30" i="28" l="1"/>
  <c r="C31" i="28"/>
  <c r="C32" i="28"/>
  <c r="C33" i="28"/>
  <c r="C34" i="28"/>
  <c r="C35" i="28"/>
  <c r="C36" i="28"/>
  <c r="C37" i="28"/>
  <c r="C38" i="28"/>
  <c r="C39" i="28"/>
  <c r="C40" i="28"/>
  <c r="C41" i="28"/>
  <c r="C42" i="28"/>
  <c r="C43" i="28"/>
  <c r="C44" i="28"/>
  <c r="C45" i="28"/>
  <c r="C46" i="28"/>
  <c r="C47" i="28"/>
  <c r="C48" i="28"/>
  <c r="C49" i="28"/>
  <c r="C50" i="28"/>
  <c r="C51" i="28"/>
  <c r="C52" i="28"/>
  <c r="C53" i="28"/>
  <c r="D69" i="28"/>
  <c r="C63" i="28"/>
  <c r="C64" i="28"/>
  <c r="C65" i="28"/>
  <c r="C66" i="28"/>
  <c r="C67" i="28"/>
  <c r="C68" i="28"/>
  <c r="C69" i="28"/>
  <c r="C70" i="28"/>
  <c r="C71" i="28"/>
  <c r="C72" i="28"/>
  <c r="C73" i="28"/>
  <c r="C74" i="28"/>
  <c r="C75" i="28"/>
  <c r="C28" i="28"/>
  <c r="D41" i="28"/>
  <c r="D42" i="28"/>
  <c r="D43" i="28"/>
  <c r="D44" i="28"/>
  <c r="D45" i="28"/>
  <c r="D46" i="28"/>
  <c r="D47" i="28"/>
  <c r="D48" i="28"/>
  <c r="D49" i="28"/>
  <c r="D50" i="28"/>
  <c r="D51" i="28"/>
  <c r="D17" i="28"/>
  <c r="D18" i="28"/>
  <c r="D19" i="28"/>
  <c r="D20" i="28"/>
  <c r="D21" i="28"/>
  <c r="D22" i="28"/>
  <c r="C4" i="28"/>
  <c r="C5" i="28"/>
  <c r="C6" i="28"/>
  <c r="C7" i="28"/>
  <c r="C8" i="28"/>
  <c r="C9" i="28"/>
  <c r="C10" i="28"/>
  <c r="C11" i="28"/>
  <c r="C12" i="28"/>
  <c r="C13" i="28"/>
  <c r="C14" i="28"/>
  <c r="C15" i="28"/>
  <c r="C16" i="28"/>
  <c r="C17" i="28"/>
  <c r="C18" i="28"/>
  <c r="C19" i="28"/>
  <c r="C20" i="28"/>
  <c r="C21" i="28"/>
  <c r="C22" i="28"/>
  <c r="C23" i="28"/>
  <c r="C24" i="28"/>
  <c r="C25" i="28"/>
  <c r="C26" i="28"/>
  <c r="C27" i="28"/>
  <c r="C29" i="28"/>
  <c r="C54" i="28"/>
  <c r="C55" i="28"/>
  <c r="C56" i="28"/>
  <c r="C57" i="28"/>
  <c r="C58" i="28"/>
  <c r="C59" i="28"/>
  <c r="C60" i="28"/>
  <c r="C61" i="28"/>
  <c r="C62" i="28"/>
  <c r="C76" i="28"/>
  <c r="C77" i="28"/>
  <c r="C78" i="28"/>
  <c r="C79" i="28"/>
  <c r="C80" i="28"/>
  <c r="C81" i="28"/>
  <c r="C82" i="28"/>
  <c r="C83" i="28"/>
  <c r="C84" i="28"/>
  <c r="C85" i="28"/>
  <c r="C86" i="28"/>
  <c r="C87" i="28"/>
  <c r="C88" i="28"/>
  <c r="C89" i="28"/>
  <c r="C90" i="28"/>
  <c r="C91" i="28"/>
  <c r="C92" i="28"/>
  <c r="C93" i="28"/>
  <c r="C94" i="28"/>
  <c r="C95" i="28"/>
  <c r="C96" i="28"/>
  <c r="C97" i="28"/>
  <c r="C98" i="28"/>
  <c r="C99" i="28"/>
  <c r="C100" i="28"/>
  <c r="C101" i="28"/>
  <c r="C102" i="28"/>
  <c r="C103" i="28"/>
  <c r="C104" i="28"/>
  <c r="C105" i="28"/>
  <c r="C106" i="28"/>
  <c r="C107" i="28"/>
  <c r="C108" i="28"/>
  <c r="C109" i="28"/>
  <c r="C110" i="28"/>
  <c r="C111" i="28"/>
  <c r="C112" i="28"/>
  <c r="C113" i="28"/>
  <c r="C114" i="28"/>
  <c r="C115" i="28"/>
  <c r="C116" i="28"/>
  <c r="C117" i="28"/>
  <c r="C118" i="28"/>
  <c r="C119" i="28"/>
  <c r="C120" i="28"/>
  <c r="C121" i="28"/>
  <c r="C122" i="28"/>
  <c r="C123" i="28"/>
  <c r="C124" i="28"/>
  <c r="C125" i="28"/>
  <c r="C126" i="28"/>
  <c r="C127" i="28"/>
  <c r="C128" i="28"/>
  <c r="C129" i="28"/>
  <c r="C130" i="28"/>
  <c r="C131" i="28"/>
  <c r="C132" i="28"/>
  <c r="C133" i="28"/>
  <c r="C134" i="28"/>
  <c r="C135" i="28"/>
  <c r="C136" i="28"/>
  <c r="C137" i="28"/>
  <c r="C138" i="28"/>
  <c r="C139" i="28"/>
  <c r="C140" i="28"/>
  <c r="C141" i="28"/>
  <c r="C142" i="28"/>
  <c r="C143" i="28"/>
  <c r="C144" i="28"/>
  <c r="C145" i="28"/>
  <c r="C146" i="28"/>
  <c r="C147" i="28"/>
  <c r="C148" i="28"/>
  <c r="C149" i="28"/>
  <c r="C150" i="28"/>
  <c r="C151" i="28"/>
  <c r="C152" i="28"/>
  <c r="C153" i="28"/>
  <c r="C154" i="28"/>
  <c r="C155" i="28"/>
  <c r="C156" i="28"/>
  <c r="C157" i="28"/>
  <c r="C158" i="28"/>
  <c r="C159" i="28"/>
  <c r="C160" i="28"/>
  <c r="C161" i="28"/>
  <c r="C162" i="28"/>
  <c r="C163" i="28"/>
  <c r="C164" i="28"/>
  <c r="C165" i="28"/>
  <c r="C166" i="28"/>
  <c r="C167" i="28"/>
  <c r="C168" i="28"/>
  <c r="C169" i="28"/>
  <c r="C170" i="28"/>
  <c r="C171" i="28"/>
  <c r="C172" i="28"/>
  <c r="C173" i="28"/>
  <c r="C174" i="28"/>
  <c r="C175" i="28"/>
  <c r="C176" i="28"/>
  <c r="C177" i="28"/>
  <c r="C178" i="28"/>
  <c r="C3" i="28"/>
  <c r="Q16" i="24"/>
  <c r="Q17" i="24"/>
  <c r="N20" i="24"/>
  <c r="O20" i="24" s="1"/>
  <c r="Q20" i="24"/>
  <c r="L16" i="23"/>
  <c r="M16" i="23"/>
  <c r="N16" i="23" s="1"/>
  <c r="R16" i="23" s="1"/>
  <c r="O16" i="23"/>
  <c r="P16" i="23" s="1"/>
  <c r="Q16" i="23"/>
  <c r="L17" i="23"/>
  <c r="M17" i="23"/>
  <c r="N17" i="23" s="1"/>
  <c r="R17" i="23" s="1"/>
  <c r="O17" i="23"/>
  <c r="P17" i="23" s="1"/>
  <c r="Q17" i="23"/>
  <c r="L18" i="23"/>
  <c r="M18" i="23"/>
  <c r="N18" i="23" s="1"/>
  <c r="R18" i="23" s="1"/>
  <c r="O18" i="23"/>
  <c r="P18" i="23" s="1"/>
  <c r="Q18" i="23"/>
  <c r="L19" i="23"/>
  <c r="M19" i="23"/>
  <c r="N19" i="23" s="1"/>
  <c r="R19" i="23" s="1"/>
  <c r="O19" i="23"/>
  <c r="P19" i="23" s="1"/>
  <c r="Q19" i="23"/>
  <c r="L20" i="23"/>
  <c r="M20" i="23"/>
  <c r="N20" i="23" s="1"/>
  <c r="R20" i="23" s="1"/>
  <c r="O20" i="23"/>
  <c r="P20" i="23" s="1"/>
  <c r="Q20" i="23"/>
  <c r="O18" i="1"/>
  <c r="Q18" i="1"/>
  <c r="O19" i="1"/>
  <c r="Q19" i="1"/>
  <c r="O20" i="1"/>
  <c r="Q20" i="1"/>
  <c r="O21" i="1"/>
  <c r="Q21" i="1"/>
  <c r="Q22" i="1"/>
  <c r="Q23" i="1"/>
  <c r="L26" i="23"/>
  <c r="M26" i="23"/>
  <c r="N26" i="23" s="1"/>
  <c r="R26" i="23" s="1"/>
  <c r="O26" i="23"/>
  <c r="P26" i="23" s="1"/>
  <c r="Q26" i="23"/>
  <c r="Q12" i="24"/>
  <c r="Q13" i="24"/>
  <c r="Q14" i="24"/>
  <c r="Q10" i="24"/>
  <c r="Q11" i="24"/>
  <c r="N22" i="24"/>
  <c r="O22" i="24" s="1"/>
  <c r="S17" i="23" l="1"/>
  <c r="S26" i="23"/>
  <c r="K69" i="28" a="1"/>
  <c r="K69" i="28" s="1"/>
  <c r="I69" i="28"/>
  <c r="I22" i="28"/>
  <c r="K22" i="28" a="1"/>
  <c r="K22" i="28" s="1"/>
  <c r="I49" i="28"/>
  <c r="K49" i="28" a="1"/>
  <c r="K49" i="28" s="1"/>
  <c r="K41" i="28" a="1"/>
  <c r="K41" i="28" s="1"/>
  <c r="I41" i="28"/>
  <c r="I48" i="28"/>
  <c r="K48" i="28" a="1"/>
  <c r="K48" i="28" s="1"/>
  <c r="I47" i="28"/>
  <c r="K47" i="28" a="1"/>
  <c r="K47" i="28" s="1"/>
  <c r="S19" i="1"/>
  <c r="T19" i="1" s="1"/>
  <c r="I20" i="28"/>
  <c r="K20" i="28" a="1"/>
  <c r="K20" i="28" s="1"/>
  <c r="K19" i="28" a="1"/>
  <c r="K19" i="28" s="1"/>
  <c r="I19" i="28"/>
  <c r="B46" i="28"/>
  <c r="I46" i="28"/>
  <c r="K46" i="28" a="1"/>
  <c r="K46" i="28" s="1"/>
  <c r="I18" i="28"/>
  <c r="K18" i="28" a="1"/>
  <c r="K18" i="28" s="1"/>
  <c r="K45" i="28" a="1"/>
  <c r="K45" i="28" s="1"/>
  <c r="I45" i="28"/>
  <c r="S18" i="1"/>
  <c r="T18" i="1" s="1"/>
  <c r="K17" i="28" a="1"/>
  <c r="K17" i="28" s="1"/>
  <c r="I17" i="28"/>
  <c r="I44" i="28"/>
  <c r="K44" i="28" a="1"/>
  <c r="K44" i="28" s="1"/>
  <c r="S21" i="1"/>
  <c r="T21" i="1" s="1"/>
  <c r="K21" i="28" a="1"/>
  <c r="K21" i="28" s="1"/>
  <c r="I21" i="28"/>
  <c r="K51" i="28" a="1"/>
  <c r="K51" i="28" s="1"/>
  <c r="I51" i="28"/>
  <c r="K43" i="28" a="1"/>
  <c r="K43" i="28" s="1"/>
  <c r="I43" i="28"/>
  <c r="O23" i="1"/>
  <c r="S23" i="1" s="1"/>
  <c r="T23" i="1" s="1"/>
  <c r="B50" i="28"/>
  <c r="I50" i="28"/>
  <c r="K50" i="28" a="1"/>
  <c r="K50" i="28" s="1"/>
  <c r="B42" i="28"/>
  <c r="K42" i="28" a="1"/>
  <c r="K42" i="28" s="1"/>
  <c r="I42" i="28"/>
  <c r="O22" i="1"/>
  <c r="S22" i="1" s="1"/>
  <c r="T22" i="1" s="1"/>
  <c r="S20" i="1"/>
  <c r="T20" i="1" s="1"/>
  <c r="L69" i="28"/>
  <c r="H69" i="28"/>
  <c r="J69" i="28"/>
  <c r="O69" i="28"/>
  <c r="G69" i="28"/>
  <c r="D68" i="28"/>
  <c r="F68" i="28" s="1"/>
  <c r="D60" i="28"/>
  <c r="D66" i="28"/>
  <c r="L66" i="28" s="1"/>
  <c r="D61" i="28"/>
  <c r="F61" i="28" s="1"/>
  <c r="N19" i="24"/>
  <c r="O19" i="24" s="1"/>
  <c r="D72" i="28"/>
  <c r="F72" i="28" s="1"/>
  <c r="D64" i="28"/>
  <c r="B69" i="28"/>
  <c r="D70" i="28"/>
  <c r="B70" i="28" s="1"/>
  <c r="D62" i="28"/>
  <c r="L62" i="28" s="1"/>
  <c r="L45" i="28"/>
  <c r="N45" i="28"/>
  <c r="E45" i="28"/>
  <c r="O45" i="28"/>
  <c r="F45" i="28"/>
  <c r="P45" i="28"/>
  <c r="G45" i="28"/>
  <c r="H45" i="28"/>
  <c r="B45" i="28"/>
  <c r="J45" i="28"/>
  <c r="M45" i="28"/>
  <c r="H44" i="28"/>
  <c r="L44" i="28"/>
  <c r="M44" i="28"/>
  <c r="N44" i="28"/>
  <c r="O44" i="28"/>
  <c r="E44" i="28"/>
  <c r="P44" i="28"/>
  <c r="F44" i="28"/>
  <c r="G44" i="28"/>
  <c r="G51" i="28"/>
  <c r="E51" i="28"/>
  <c r="F51" i="28"/>
  <c r="L51" i="28"/>
  <c r="M51" i="28"/>
  <c r="N51" i="28"/>
  <c r="O51" i="28"/>
  <c r="G43" i="28"/>
  <c r="M43" i="28"/>
  <c r="N43" i="28"/>
  <c r="O43" i="28"/>
  <c r="E43" i="28"/>
  <c r="F43" i="28"/>
  <c r="L43" i="28"/>
  <c r="L49" i="28"/>
  <c r="B49" i="28"/>
  <c r="J49" i="28"/>
  <c r="M49" i="28"/>
  <c r="N49" i="28"/>
  <c r="E49" i="28"/>
  <c r="O49" i="28"/>
  <c r="F49" i="28"/>
  <c r="P49" i="28"/>
  <c r="G49" i="28"/>
  <c r="H49" i="28"/>
  <c r="L41" i="28"/>
  <c r="F41" i="28"/>
  <c r="P41" i="28"/>
  <c r="G41" i="28"/>
  <c r="H41" i="28"/>
  <c r="B41" i="28"/>
  <c r="J41" i="28"/>
  <c r="M41" i="28"/>
  <c r="N41" i="28"/>
  <c r="E41" i="28"/>
  <c r="O41" i="28"/>
  <c r="F48" i="28"/>
  <c r="G48" i="28"/>
  <c r="H48" i="28"/>
  <c r="L48" i="28"/>
  <c r="M48" i="28"/>
  <c r="N48" i="28"/>
  <c r="O48" i="28"/>
  <c r="E48" i="28"/>
  <c r="P48" i="28"/>
  <c r="G47" i="28"/>
  <c r="F47" i="28"/>
  <c r="L47" i="28"/>
  <c r="M47" i="28"/>
  <c r="N47" i="28"/>
  <c r="O47" i="28"/>
  <c r="E47" i="28"/>
  <c r="S18" i="23"/>
  <c r="S20" i="23"/>
  <c r="S19" i="23"/>
  <c r="G18" i="28"/>
  <c r="L18" i="28"/>
  <c r="M18" i="28"/>
  <c r="N18" i="28"/>
  <c r="O18" i="28"/>
  <c r="E18" i="28"/>
  <c r="F18" i="28"/>
  <c r="L17" i="28"/>
  <c r="H17" i="28"/>
  <c r="J17" i="28"/>
  <c r="N17" i="28"/>
  <c r="P17" i="28"/>
  <c r="E17" i="28"/>
  <c r="G17" i="28"/>
  <c r="L19" i="28"/>
  <c r="J19" i="28"/>
  <c r="N19" i="28"/>
  <c r="P19" i="28"/>
  <c r="E19" i="28"/>
  <c r="G19" i="28"/>
  <c r="H19" i="28"/>
  <c r="G22" i="28"/>
  <c r="M22" i="28"/>
  <c r="N22" i="28"/>
  <c r="O22" i="28"/>
  <c r="E22" i="28"/>
  <c r="F22" i="28"/>
  <c r="L22" i="28"/>
  <c r="G20" i="28"/>
  <c r="M20" i="28"/>
  <c r="N20" i="28"/>
  <c r="O20" i="28"/>
  <c r="E20" i="28"/>
  <c r="F20" i="28"/>
  <c r="L20" i="28"/>
  <c r="L21" i="28"/>
  <c r="J21" i="28"/>
  <c r="M21" i="28"/>
  <c r="N21" i="28"/>
  <c r="P21" i="28"/>
  <c r="E21" i="28"/>
  <c r="G21" i="28"/>
  <c r="H21" i="28"/>
  <c r="S16" i="23"/>
  <c r="F69" i="28"/>
  <c r="P69" i="28"/>
  <c r="E69" i="28"/>
  <c r="L68" i="28"/>
  <c r="J51" i="28"/>
  <c r="B51" i="28"/>
  <c r="H50" i="28"/>
  <c r="J47" i="28"/>
  <c r="B47" i="28"/>
  <c r="H46" i="28"/>
  <c r="J43" i="28"/>
  <c r="B43" i="28"/>
  <c r="H42" i="28"/>
  <c r="M42" i="28"/>
  <c r="L50" i="28"/>
  <c r="L42" i="28"/>
  <c r="P50" i="28"/>
  <c r="G50" i="28"/>
  <c r="P46" i="28"/>
  <c r="G46" i="28"/>
  <c r="P42" i="28"/>
  <c r="G42" i="28"/>
  <c r="M50" i="28"/>
  <c r="H51" i="28"/>
  <c r="O50" i="28"/>
  <c r="F50" i="28"/>
  <c r="J48" i="28"/>
  <c r="B48" i="28"/>
  <c r="H47" i="28"/>
  <c r="O46" i="28"/>
  <c r="F46" i="28"/>
  <c r="J44" i="28"/>
  <c r="B44" i="28"/>
  <c r="H43" i="28"/>
  <c r="O42" i="28"/>
  <c r="F42" i="28"/>
  <c r="P51" i="28"/>
  <c r="N50" i="28"/>
  <c r="E50" i="28"/>
  <c r="P47" i="28"/>
  <c r="N46" i="28"/>
  <c r="E46" i="28"/>
  <c r="P43" i="28"/>
  <c r="N42" i="28"/>
  <c r="E42" i="28"/>
  <c r="M46" i="28"/>
  <c r="L46" i="28"/>
  <c r="J50" i="28"/>
  <c r="J46" i="28"/>
  <c r="J42" i="28"/>
  <c r="J22" i="28"/>
  <c r="O21" i="28"/>
  <c r="F21" i="28"/>
  <c r="J20" i="28"/>
  <c r="O19" i="28"/>
  <c r="F19" i="28"/>
  <c r="J18" i="28"/>
  <c r="O17" i="28"/>
  <c r="F17" i="28"/>
  <c r="H22" i="28"/>
  <c r="H20" i="28"/>
  <c r="M19" i="28"/>
  <c r="H18" i="28"/>
  <c r="M17" i="28"/>
  <c r="P22" i="28"/>
  <c r="P20" i="28"/>
  <c r="P18" i="28"/>
  <c r="B68" i="28"/>
  <c r="R20" i="24"/>
  <c r="Q19" i="24"/>
  <c r="N18" i="24"/>
  <c r="O18" i="24" s="1"/>
  <c r="Q18" i="24"/>
  <c r="N17" i="24"/>
  <c r="O17" i="24" s="1"/>
  <c r="R17" i="24" s="1"/>
  <c r="N16" i="24"/>
  <c r="O16" i="24" s="1"/>
  <c r="R16" i="24" s="1"/>
  <c r="N14" i="24"/>
  <c r="O14" i="24" s="1"/>
  <c r="R14" i="24" s="1"/>
  <c r="N13" i="24"/>
  <c r="O13" i="24" s="1"/>
  <c r="R13" i="24" s="1"/>
  <c r="N12" i="24"/>
  <c r="O12" i="24" s="1"/>
  <c r="R12" i="24" s="1"/>
  <c r="Q22" i="24"/>
  <c r="R22" i="24" s="1"/>
  <c r="N21" i="24"/>
  <c r="O21" i="24" s="1"/>
  <c r="Q21" i="24"/>
  <c r="N15" i="24"/>
  <c r="O15" i="24" s="1"/>
  <c r="Q15" i="24"/>
  <c r="N11" i="24"/>
  <c r="O11" i="24" s="1"/>
  <c r="R11" i="24" s="1"/>
  <c r="N10" i="24"/>
  <c r="O10" i="24" s="1"/>
  <c r="R10" i="24" s="1"/>
  <c r="P72" i="28" l="1"/>
  <c r="E72" i="28"/>
  <c r="E61" i="28"/>
  <c r="B66" i="28"/>
  <c r="R19" i="24"/>
  <c r="P61" i="28"/>
  <c r="E68" i="28"/>
  <c r="P68" i="28"/>
  <c r="H68" i="28"/>
  <c r="O68" i="28"/>
  <c r="L70" i="28"/>
  <c r="K70" i="28" a="1"/>
  <c r="K70" i="28" s="1"/>
  <c r="I70" i="28"/>
  <c r="K61" i="28" a="1"/>
  <c r="K61" i="28" s="1"/>
  <c r="I61" i="28"/>
  <c r="I66" i="28"/>
  <c r="K66" i="28" a="1"/>
  <c r="K66" i="28" s="1"/>
  <c r="K62" i="28" a="1"/>
  <c r="K62" i="28" s="1"/>
  <c r="I62" i="28"/>
  <c r="G68" i="28"/>
  <c r="J60" i="28"/>
  <c r="I60" i="28"/>
  <c r="K60" i="28" a="1"/>
  <c r="K60" i="28" s="1"/>
  <c r="J64" i="28"/>
  <c r="I64" i="28"/>
  <c r="K64" i="28" a="1"/>
  <c r="K64" i="28" s="1"/>
  <c r="J68" i="28"/>
  <c r="I68" i="28"/>
  <c r="K68" i="28" a="1"/>
  <c r="K68" i="28" s="1"/>
  <c r="K72" i="28" a="1"/>
  <c r="K72" i="28" s="1"/>
  <c r="I72" i="28"/>
  <c r="L60" i="28"/>
  <c r="E60" i="28"/>
  <c r="O64" i="28"/>
  <c r="B64" i="28"/>
  <c r="L64" i="28"/>
  <c r="P60" i="28"/>
  <c r="G64" i="28"/>
  <c r="O62" i="28"/>
  <c r="P62" i="28"/>
  <c r="E62" i="28"/>
  <c r="F62" i="28"/>
  <c r="J62" i="28"/>
  <c r="G62" i="28"/>
  <c r="H62" i="28"/>
  <c r="D65" i="28"/>
  <c r="E64" i="28"/>
  <c r="F60" i="28"/>
  <c r="H60" i="28"/>
  <c r="H70" i="28"/>
  <c r="J70" i="28"/>
  <c r="O70" i="28"/>
  <c r="P70" i="28"/>
  <c r="G70" i="28"/>
  <c r="E70" i="28"/>
  <c r="F70" i="28"/>
  <c r="J72" i="28"/>
  <c r="O72" i="28"/>
  <c r="L72" i="28"/>
  <c r="P64" i="28"/>
  <c r="G72" i="28"/>
  <c r="H72" i="28"/>
  <c r="L61" i="28"/>
  <c r="J61" i="28"/>
  <c r="O61" i="28"/>
  <c r="G61" i="28"/>
  <c r="H61" i="28"/>
  <c r="D67" i="28"/>
  <c r="F64" i="28"/>
  <c r="G60" i="28"/>
  <c r="D63" i="28"/>
  <c r="E66" i="28"/>
  <c r="F66" i="28"/>
  <c r="G66" i="28"/>
  <c r="H66" i="28"/>
  <c r="J66" i="28"/>
  <c r="O66" i="28"/>
  <c r="P66" i="28"/>
  <c r="B72" i="28"/>
  <c r="O60" i="28"/>
  <c r="H64" i="28"/>
  <c r="D71" i="28"/>
  <c r="R18" i="24"/>
  <c r="R15" i="24"/>
  <c r="R21" i="24"/>
  <c r="I65" i="28" l="1"/>
  <c r="K65" i="28" a="1"/>
  <c r="K65" i="28" s="1"/>
  <c r="K63" i="28" a="1"/>
  <c r="K63" i="28" s="1"/>
  <c r="I63" i="28"/>
  <c r="B65" i="28"/>
  <c r="I67" i="28"/>
  <c r="K67" i="28" a="1"/>
  <c r="K67" i="28" s="1"/>
  <c r="K71" i="28" a="1"/>
  <c r="K71" i="28" s="1"/>
  <c r="I71" i="28"/>
  <c r="G63" i="28"/>
  <c r="P63" i="28"/>
  <c r="E63" i="28"/>
  <c r="F63" i="28"/>
  <c r="L63" i="28"/>
  <c r="O63" i="28"/>
  <c r="J63" i="28"/>
  <c r="H63" i="28"/>
  <c r="G67" i="28"/>
  <c r="E67" i="28"/>
  <c r="F67" i="28"/>
  <c r="L67" i="28"/>
  <c r="O67" i="28"/>
  <c r="P67" i="28"/>
  <c r="H67" i="28"/>
  <c r="J67" i="28"/>
  <c r="G71" i="28"/>
  <c r="O71" i="28"/>
  <c r="P71" i="28"/>
  <c r="E71" i="28"/>
  <c r="L71" i="28"/>
  <c r="F71" i="28"/>
  <c r="J71" i="28"/>
  <c r="H71" i="28"/>
  <c r="B63" i="28"/>
  <c r="B71" i="28"/>
  <c r="B67" i="28"/>
  <c r="L65" i="28"/>
  <c r="G65" i="28"/>
  <c r="H65" i="28"/>
  <c r="J65" i="28"/>
  <c r="O65" i="28"/>
  <c r="P65" i="28"/>
  <c r="E65" i="28"/>
  <c r="F65" i="28"/>
  <c r="L2" i="1"/>
  <c r="C5" i="34" l="1"/>
  <c r="G5" i="27"/>
  <c r="G6" i="27"/>
  <c r="G7" i="27"/>
  <c r="G8" i="27"/>
  <c r="G9" i="27"/>
  <c r="G10" i="27"/>
  <c r="G11" i="27"/>
  <c r="G12" i="27"/>
  <c r="G13" i="27"/>
  <c r="G14" i="27"/>
  <c r="G15" i="27"/>
  <c r="G16" i="27"/>
  <c r="G17" i="27"/>
  <c r="G18" i="27"/>
  <c r="G19" i="27"/>
  <c r="G20" i="27"/>
  <c r="G21" i="27"/>
  <c r="G22" i="27"/>
  <c r="G23" i="27"/>
  <c r="G24" i="27"/>
  <c r="G25" i="27"/>
  <c r="G26" i="27"/>
  <c r="G27" i="27"/>
  <c r="G28" i="27"/>
  <c r="G29" i="27"/>
  <c r="G30" i="27"/>
  <c r="G31" i="27"/>
  <c r="G32" i="27"/>
  <c r="G33" i="27"/>
  <c r="G34" i="27"/>
  <c r="G35" i="27"/>
  <c r="G36" i="27"/>
  <c r="G37" i="27"/>
  <c r="G38" i="27"/>
  <c r="G39" i="27"/>
  <c r="G40" i="27"/>
  <c r="G41" i="27"/>
  <c r="G42" i="27"/>
  <c r="G43" i="27"/>
  <c r="G44" i="27"/>
  <c r="G45" i="27"/>
  <c r="G46" i="27"/>
  <c r="G47" i="27"/>
  <c r="G48" i="27"/>
  <c r="G49" i="27"/>
  <c r="G50" i="27"/>
  <c r="G51" i="27"/>
  <c r="G52" i="27"/>
  <c r="G53" i="27"/>
  <c r="G54" i="27"/>
  <c r="G55" i="27"/>
  <c r="G56" i="27"/>
  <c r="G57" i="27"/>
  <c r="G58" i="27"/>
  <c r="G59" i="27"/>
  <c r="G60" i="27"/>
  <c r="G61" i="27"/>
  <c r="G62" i="27"/>
  <c r="G63" i="27"/>
  <c r="G64" i="27"/>
  <c r="G65" i="27"/>
  <c r="G66" i="27"/>
  <c r="G67" i="27"/>
  <c r="G68" i="27"/>
  <c r="G69" i="27"/>
  <c r="G70" i="27"/>
  <c r="G71" i="27"/>
  <c r="G72" i="27"/>
  <c r="G73" i="27"/>
  <c r="G74" i="27"/>
  <c r="G75" i="27"/>
  <c r="G76" i="27"/>
  <c r="G77" i="27"/>
  <c r="G78" i="27"/>
  <c r="G79" i="27"/>
  <c r="G80" i="27"/>
  <c r="G81" i="27"/>
  <c r="G82" i="27"/>
  <c r="G83" i="27"/>
  <c r="G84" i="27"/>
  <c r="G85" i="27"/>
  <c r="G86" i="27"/>
  <c r="G87" i="27"/>
  <c r="G88" i="27"/>
  <c r="G89" i="27"/>
  <c r="G90" i="27"/>
  <c r="G91" i="27"/>
  <c r="G92" i="27"/>
  <c r="G93" i="27"/>
  <c r="G94" i="27"/>
  <c r="G95" i="27"/>
  <c r="G96" i="27"/>
  <c r="G97" i="27"/>
  <c r="G98" i="27"/>
  <c r="G99" i="27"/>
  <c r="G100" i="27"/>
  <c r="G101" i="27"/>
  <c r="G102" i="27"/>
  <c r="G103" i="27"/>
  <c r="G4" i="27"/>
  <c r="D28" i="28" l="1"/>
  <c r="D81" i="28"/>
  <c r="D82" i="28"/>
  <c r="D83" i="28"/>
  <c r="D84" i="28"/>
  <c r="D85" i="28"/>
  <c r="D86" i="28"/>
  <c r="D87" i="28"/>
  <c r="D88" i="28"/>
  <c r="D89" i="28"/>
  <c r="D90" i="28"/>
  <c r="D91" i="28"/>
  <c r="D92" i="28"/>
  <c r="D93" i="28"/>
  <c r="D94" i="28"/>
  <c r="D95" i="28"/>
  <c r="D96" i="28"/>
  <c r="D97" i="28"/>
  <c r="D98" i="28"/>
  <c r="D99" i="28"/>
  <c r="D100" i="28"/>
  <c r="D101" i="28"/>
  <c r="D102" i="28"/>
  <c r="D103" i="28"/>
  <c r="D104" i="28"/>
  <c r="D105" i="28"/>
  <c r="D106" i="28"/>
  <c r="D107" i="28"/>
  <c r="D108" i="28"/>
  <c r="D109" i="28"/>
  <c r="D110" i="28"/>
  <c r="D111" i="28"/>
  <c r="D112" i="28"/>
  <c r="D113" i="28"/>
  <c r="D114" i="28"/>
  <c r="D115" i="28"/>
  <c r="D116" i="28"/>
  <c r="D117" i="28"/>
  <c r="D118" i="28"/>
  <c r="D119" i="28"/>
  <c r="D120" i="28"/>
  <c r="D121" i="28"/>
  <c r="D122" i="28"/>
  <c r="D123" i="28"/>
  <c r="D124" i="28"/>
  <c r="D125" i="28"/>
  <c r="D126" i="28"/>
  <c r="D127" i="28"/>
  <c r="D128" i="28"/>
  <c r="D129" i="28"/>
  <c r="D130" i="28"/>
  <c r="D131" i="28"/>
  <c r="D132" i="28"/>
  <c r="D133" i="28"/>
  <c r="D134" i="28"/>
  <c r="D135" i="28"/>
  <c r="D136" i="28"/>
  <c r="D137" i="28"/>
  <c r="D138" i="28"/>
  <c r="D139" i="28"/>
  <c r="D140" i="28"/>
  <c r="D141" i="28"/>
  <c r="D142" i="28"/>
  <c r="D143" i="28"/>
  <c r="D144" i="28"/>
  <c r="D145" i="28"/>
  <c r="D146" i="28"/>
  <c r="D147" i="28"/>
  <c r="D148" i="28"/>
  <c r="D149" i="28"/>
  <c r="D150" i="28"/>
  <c r="D151" i="28"/>
  <c r="D152" i="28"/>
  <c r="D153" i="28"/>
  <c r="D154" i="28"/>
  <c r="D155" i="28"/>
  <c r="D156" i="28"/>
  <c r="D157" i="28"/>
  <c r="D158" i="28"/>
  <c r="D159" i="28"/>
  <c r="D160" i="28"/>
  <c r="D161" i="28"/>
  <c r="D162" i="28"/>
  <c r="D163" i="28"/>
  <c r="D164" i="28"/>
  <c r="D165" i="28"/>
  <c r="D166" i="28"/>
  <c r="D167" i="28"/>
  <c r="D168" i="28"/>
  <c r="D169" i="28"/>
  <c r="D170" i="28"/>
  <c r="D171" i="28"/>
  <c r="D172" i="28"/>
  <c r="D173" i="28"/>
  <c r="D174" i="28"/>
  <c r="D175" i="28"/>
  <c r="D176" i="28"/>
  <c r="D177" i="28"/>
  <c r="D178" i="28"/>
  <c r="E80" i="28"/>
  <c r="O170" i="28" l="1"/>
  <c r="I170" i="28"/>
  <c r="K170" i="28" a="1"/>
  <c r="K170" i="28" s="1"/>
  <c r="O114" i="28"/>
  <c r="I114" i="28"/>
  <c r="K114" i="28" a="1"/>
  <c r="K114" i="28" s="1"/>
  <c r="O172" i="28"/>
  <c r="I172" i="28"/>
  <c r="K172" i="28" a="1"/>
  <c r="K172" i="28" s="1"/>
  <c r="O164" i="28"/>
  <c r="I164" i="28"/>
  <c r="K164" i="28" a="1"/>
  <c r="K164" i="28" s="1"/>
  <c r="O156" i="28"/>
  <c r="I156" i="28"/>
  <c r="K156" i="28" a="1"/>
  <c r="K156" i="28" s="1"/>
  <c r="O148" i="28"/>
  <c r="I148" i="28"/>
  <c r="K148" i="28" a="1"/>
  <c r="K148" i="28" s="1"/>
  <c r="O140" i="28"/>
  <c r="I140" i="28"/>
  <c r="K140" i="28" a="1"/>
  <c r="K140" i="28" s="1"/>
  <c r="O132" i="28"/>
  <c r="I132" i="28"/>
  <c r="K132" i="28" a="1"/>
  <c r="K132" i="28" s="1"/>
  <c r="O124" i="28"/>
  <c r="I124" i="28"/>
  <c r="K124" i="28" a="1"/>
  <c r="K124" i="28" s="1"/>
  <c r="O116" i="28"/>
  <c r="I116" i="28"/>
  <c r="K116" i="28" a="1"/>
  <c r="K116" i="28" s="1"/>
  <c r="O108" i="28"/>
  <c r="I108" i="28"/>
  <c r="K108" i="28" a="1"/>
  <c r="K108" i="28" s="1"/>
  <c r="O100" i="28"/>
  <c r="I100" i="28"/>
  <c r="K100" i="28" a="1"/>
  <c r="K100" i="28" s="1"/>
  <c r="O92" i="28"/>
  <c r="I92" i="28"/>
  <c r="K92" i="28" a="1"/>
  <c r="K92" i="28" s="1"/>
  <c r="O84" i="28"/>
  <c r="I84" i="28"/>
  <c r="K84" i="28" a="1"/>
  <c r="K84" i="28" s="1"/>
  <c r="O146" i="28"/>
  <c r="I146" i="28"/>
  <c r="K146" i="28" a="1"/>
  <c r="K146" i="28" s="1"/>
  <c r="O80" i="28"/>
  <c r="O171" i="28"/>
  <c r="I171" i="28"/>
  <c r="K171" i="28" a="1"/>
  <c r="K171" i="28" s="1"/>
  <c r="O163" i="28"/>
  <c r="I163" i="28"/>
  <c r="K163" i="28" a="1"/>
  <c r="K163" i="28" s="1"/>
  <c r="O155" i="28"/>
  <c r="I155" i="28"/>
  <c r="K155" i="28" a="1"/>
  <c r="K155" i="28" s="1"/>
  <c r="O147" i="28"/>
  <c r="I147" i="28"/>
  <c r="K147" i="28" a="1"/>
  <c r="K147" i="28" s="1"/>
  <c r="O139" i="28"/>
  <c r="I139" i="28"/>
  <c r="K139" i="28" a="1"/>
  <c r="K139" i="28" s="1"/>
  <c r="O131" i="28"/>
  <c r="I131" i="28"/>
  <c r="K131" i="28" a="1"/>
  <c r="K131" i="28" s="1"/>
  <c r="O123" i="28"/>
  <c r="I123" i="28"/>
  <c r="K123" i="28" a="1"/>
  <c r="K123" i="28" s="1"/>
  <c r="O115" i="28"/>
  <c r="I115" i="28"/>
  <c r="K115" i="28" a="1"/>
  <c r="K115" i="28" s="1"/>
  <c r="O107" i="28"/>
  <c r="I107" i="28"/>
  <c r="K107" i="28" a="1"/>
  <c r="K107" i="28" s="1"/>
  <c r="O99" i="28"/>
  <c r="I99" i="28"/>
  <c r="K99" i="28" a="1"/>
  <c r="K99" i="28" s="1"/>
  <c r="O91" i="28"/>
  <c r="I91" i="28"/>
  <c r="K91" i="28" a="1"/>
  <c r="K91" i="28" s="1"/>
  <c r="O83" i="28"/>
  <c r="I83" i="28"/>
  <c r="K83" i="28" a="1"/>
  <c r="K83" i="28" s="1"/>
  <c r="O178" i="28"/>
  <c r="I178" i="28"/>
  <c r="K178" i="28" a="1"/>
  <c r="K178" i="28" s="1"/>
  <c r="O122" i="28"/>
  <c r="I122" i="28"/>
  <c r="K122" i="28" a="1"/>
  <c r="K122" i="28" s="1"/>
  <c r="O177" i="28"/>
  <c r="K177" i="28" a="1"/>
  <c r="K177" i="28" s="1"/>
  <c r="I177" i="28"/>
  <c r="O169" i="28"/>
  <c r="K169" i="28" a="1"/>
  <c r="K169" i="28" s="1"/>
  <c r="I169" i="28"/>
  <c r="O161" i="28"/>
  <c r="I161" i="28"/>
  <c r="K161" i="28" a="1"/>
  <c r="K161" i="28" s="1"/>
  <c r="O153" i="28"/>
  <c r="K153" i="28" a="1"/>
  <c r="K153" i="28" s="1"/>
  <c r="I153" i="28"/>
  <c r="O145" i="28"/>
  <c r="I145" i="28"/>
  <c r="K145" i="28" a="1"/>
  <c r="K145" i="28" s="1"/>
  <c r="O137" i="28"/>
  <c r="I137" i="28"/>
  <c r="K137" i="28" a="1"/>
  <c r="K137" i="28" s="1"/>
  <c r="O129" i="28"/>
  <c r="K129" i="28" a="1"/>
  <c r="K129" i="28" s="1"/>
  <c r="I129" i="28"/>
  <c r="O121" i="28"/>
  <c r="K121" i="28" a="1"/>
  <c r="K121" i="28" s="1"/>
  <c r="I121" i="28"/>
  <c r="O113" i="28"/>
  <c r="I113" i="28"/>
  <c r="K113" i="28" a="1"/>
  <c r="K113" i="28" s="1"/>
  <c r="O105" i="28"/>
  <c r="K105" i="28" a="1"/>
  <c r="K105" i="28" s="1"/>
  <c r="I105" i="28"/>
  <c r="O97" i="28"/>
  <c r="I97" i="28"/>
  <c r="K97" i="28" a="1"/>
  <c r="K97" i="28" s="1"/>
  <c r="O89" i="28"/>
  <c r="I89" i="28"/>
  <c r="K89" i="28" a="1"/>
  <c r="K89" i="28" s="1"/>
  <c r="O81" i="28"/>
  <c r="I154" i="28"/>
  <c r="K154" i="28" a="1"/>
  <c r="K154" i="28" s="1"/>
  <c r="O98" i="28"/>
  <c r="I98" i="28"/>
  <c r="K98" i="28" a="1"/>
  <c r="K98" i="28" s="1"/>
  <c r="O176" i="28"/>
  <c r="K176" i="28" a="1"/>
  <c r="K176" i="28" s="1"/>
  <c r="I176" i="28"/>
  <c r="O168" i="28"/>
  <c r="K168" i="28" a="1"/>
  <c r="K168" i="28" s="1"/>
  <c r="I168" i="28"/>
  <c r="O160" i="28"/>
  <c r="K160" i="28" a="1"/>
  <c r="K160" i="28" s="1"/>
  <c r="I160" i="28"/>
  <c r="O152" i="28"/>
  <c r="K152" i="28" a="1"/>
  <c r="K152" i="28" s="1"/>
  <c r="I152" i="28"/>
  <c r="O144" i="28"/>
  <c r="K144" i="28" a="1"/>
  <c r="K144" i="28" s="1"/>
  <c r="I144" i="28"/>
  <c r="K136" i="28" a="1"/>
  <c r="K136" i="28" s="1"/>
  <c r="I136" i="28"/>
  <c r="O128" i="28"/>
  <c r="K128" i="28" a="1"/>
  <c r="K128" i="28" s="1"/>
  <c r="I128" i="28"/>
  <c r="O120" i="28"/>
  <c r="K120" i="28" a="1"/>
  <c r="K120" i="28" s="1"/>
  <c r="I120" i="28"/>
  <c r="O112" i="28"/>
  <c r="K112" i="28" a="1"/>
  <c r="K112" i="28" s="1"/>
  <c r="I112" i="28"/>
  <c r="K104" i="28" a="1"/>
  <c r="K104" i="28" s="1"/>
  <c r="I104" i="28"/>
  <c r="O96" i="28"/>
  <c r="K96" i="28" a="1"/>
  <c r="K96" i="28" s="1"/>
  <c r="I96" i="28"/>
  <c r="O88" i="28"/>
  <c r="K88" i="28" a="1"/>
  <c r="K88" i="28" s="1"/>
  <c r="I88" i="28"/>
  <c r="O162" i="28"/>
  <c r="I162" i="28"/>
  <c r="K162" i="28" a="1"/>
  <c r="K162" i="28" s="1"/>
  <c r="O106" i="28"/>
  <c r="I106" i="28"/>
  <c r="K106" i="28" a="1"/>
  <c r="K106" i="28" s="1"/>
  <c r="O175" i="28"/>
  <c r="K175" i="28" a="1"/>
  <c r="K175" i="28" s="1"/>
  <c r="I175" i="28"/>
  <c r="O167" i="28"/>
  <c r="K167" i="28" a="1"/>
  <c r="K167" i="28" s="1"/>
  <c r="I167" i="28"/>
  <c r="K159" i="28" a="1"/>
  <c r="K159" i="28" s="1"/>
  <c r="I159" i="28"/>
  <c r="O151" i="28"/>
  <c r="K151" i="28" a="1"/>
  <c r="K151" i="28" s="1"/>
  <c r="I151" i="28"/>
  <c r="O143" i="28"/>
  <c r="K143" i="28" a="1"/>
  <c r="K143" i="28" s="1"/>
  <c r="I143" i="28"/>
  <c r="O135" i="28"/>
  <c r="K135" i="28" a="1"/>
  <c r="K135" i="28" s="1"/>
  <c r="I135" i="28"/>
  <c r="O127" i="28"/>
  <c r="K127" i="28" a="1"/>
  <c r="K127" i="28" s="1"/>
  <c r="I127" i="28"/>
  <c r="O119" i="28"/>
  <c r="K119" i="28" a="1"/>
  <c r="K119" i="28" s="1"/>
  <c r="I119" i="28"/>
  <c r="O111" i="28"/>
  <c r="K111" i="28" a="1"/>
  <c r="K111" i="28" s="1"/>
  <c r="I111" i="28"/>
  <c r="O103" i="28"/>
  <c r="K103" i="28" a="1"/>
  <c r="K103" i="28" s="1"/>
  <c r="I103" i="28"/>
  <c r="O95" i="28"/>
  <c r="K95" i="28" a="1"/>
  <c r="K95" i="28" s="1"/>
  <c r="I95" i="28"/>
  <c r="O87" i="28"/>
  <c r="K87" i="28" a="1"/>
  <c r="K87" i="28" s="1"/>
  <c r="I87" i="28"/>
  <c r="O138" i="28"/>
  <c r="I138" i="28"/>
  <c r="K138" i="28" a="1"/>
  <c r="K138" i="28" s="1"/>
  <c r="O82" i="28"/>
  <c r="I82" i="28"/>
  <c r="K82" i="28" a="1"/>
  <c r="K82" i="28" s="1"/>
  <c r="O174" i="28"/>
  <c r="K174" i="28" a="1"/>
  <c r="K174" i="28" s="1"/>
  <c r="I174" i="28"/>
  <c r="O166" i="28"/>
  <c r="K166" i="28" a="1"/>
  <c r="K166" i="28" s="1"/>
  <c r="I166" i="28"/>
  <c r="O158" i="28"/>
  <c r="K158" i="28" a="1"/>
  <c r="K158" i="28" s="1"/>
  <c r="I158" i="28"/>
  <c r="O150" i="28"/>
  <c r="K150" i="28" a="1"/>
  <c r="K150" i="28" s="1"/>
  <c r="I150" i="28"/>
  <c r="O142" i="28"/>
  <c r="K142" i="28" a="1"/>
  <c r="K142" i="28" s="1"/>
  <c r="I142" i="28"/>
  <c r="O134" i="28"/>
  <c r="K134" i="28" a="1"/>
  <c r="K134" i="28" s="1"/>
  <c r="I134" i="28"/>
  <c r="O126" i="28"/>
  <c r="K126" i="28" a="1"/>
  <c r="K126" i="28" s="1"/>
  <c r="I126" i="28"/>
  <c r="O118" i="28"/>
  <c r="K118" i="28" a="1"/>
  <c r="K118" i="28" s="1"/>
  <c r="I118" i="28"/>
  <c r="O110" i="28"/>
  <c r="K110" i="28" a="1"/>
  <c r="K110" i="28" s="1"/>
  <c r="I110" i="28"/>
  <c r="O102" i="28"/>
  <c r="K102" i="28" a="1"/>
  <c r="K102" i="28" s="1"/>
  <c r="I102" i="28"/>
  <c r="O94" i="28"/>
  <c r="K94" i="28" a="1"/>
  <c r="K94" i="28" s="1"/>
  <c r="I94" i="28"/>
  <c r="O86" i="28"/>
  <c r="K86" i="28" a="1"/>
  <c r="K86" i="28" s="1"/>
  <c r="I86" i="28"/>
  <c r="O130" i="28"/>
  <c r="I130" i="28"/>
  <c r="K130" i="28" a="1"/>
  <c r="K130" i="28" s="1"/>
  <c r="O90" i="28"/>
  <c r="I90" i="28"/>
  <c r="K90" i="28" a="1"/>
  <c r="K90" i="28" s="1"/>
  <c r="O173" i="28"/>
  <c r="I173" i="28"/>
  <c r="K173" i="28" a="1"/>
  <c r="K173" i="28" s="1"/>
  <c r="O165" i="28"/>
  <c r="K165" i="28" a="1"/>
  <c r="K165" i="28" s="1"/>
  <c r="I165" i="28"/>
  <c r="O157" i="28"/>
  <c r="K157" i="28" a="1"/>
  <c r="K157" i="28" s="1"/>
  <c r="I157" i="28"/>
  <c r="O149" i="28"/>
  <c r="I149" i="28"/>
  <c r="K149" i="28" a="1"/>
  <c r="K149" i="28" s="1"/>
  <c r="O141" i="28"/>
  <c r="K141" i="28" a="1"/>
  <c r="K141" i="28" s="1"/>
  <c r="I141" i="28"/>
  <c r="O133" i="28"/>
  <c r="I133" i="28"/>
  <c r="K133" i="28" a="1"/>
  <c r="K133" i="28" s="1"/>
  <c r="O125" i="28"/>
  <c r="I125" i="28"/>
  <c r="K125" i="28" a="1"/>
  <c r="K125" i="28" s="1"/>
  <c r="O117" i="28"/>
  <c r="K117" i="28" a="1"/>
  <c r="K117" i="28" s="1"/>
  <c r="I117" i="28"/>
  <c r="O109" i="28"/>
  <c r="I109" i="28"/>
  <c r="K109" i="28" a="1"/>
  <c r="K109" i="28" s="1"/>
  <c r="O101" i="28"/>
  <c r="K101" i="28" a="1"/>
  <c r="K101" i="28" s="1"/>
  <c r="I101" i="28"/>
  <c r="O93" i="28"/>
  <c r="K93" i="28" a="1"/>
  <c r="K93" i="28" s="1"/>
  <c r="I93" i="28"/>
  <c r="O85" i="28"/>
  <c r="K85" i="28" a="1"/>
  <c r="K85" i="28" s="1"/>
  <c r="I85" i="28"/>
  <c r="I28" i="28"/>
  <c r="G28" i="28"/>
  <c r="O28" i="28"/>
  <c r="E28" i="28"/>
  <c r="F28" i="28"/>
  <c r="M28" i="28"/>
  <c r="N28" i="28"/>
  <c r="B28" i="28"/>
  <c r="J28" i="28"/>
  <c r="L28" i="28"/>
  <c r="H28" i="28"/>
  <c r="P28" i="28"/>
  <c r="M154" i="28"/>
  <c r="O154" i="28"/>
  <c r="M136" i="28"/>
  <c r="O136" i="28"/>
  <c r="M104" i="28"/>
  <c r="O104" i="28"/>
  <c r="M159" i="28"/>
  <c r="O159" i="28"/>
  <c r="H100" i="28"/>
  <c r="M100" i="28"/>
  <c r="B92" i="28"/>
  <c r="M92" i="28"/>
  <c r="B84" i="28"/>
  <c r="M84" i="28"/>
  <c r="F80" i="28"/>
  <c r="B171" i="28"/>
  <c r="M171" i="28"/>
  <c r="B163" i="28"/>
  <c r="M163" i="28"/>
  <c r="G155" i="28"/>
  <c r="M155" i="28"/>
  <c r="B147" i="28"/>
  <c r="M147" i="28"/>
  <c r="B139" i="28"/>
  <c r="M139" i="28"/>
  <c r="B131" i="28"/>
  <c r="M131" i="28"/>
  <c r="B123" i="28"/>
  <c r="M123" i="28"/>
  <c r="M115" i="28"/>
  <c r="M107" i="28"/>
  <c r="B99" i="28"/>
  <c r="M99" i="28"/>
  <c r="B91" i="28"/>
  <c r="M91" i="28"/>
  <c r="M83" i="28"/>
  <c r="N172" i="28"/>
  <c r="M172" i="28"/>
  <c r="E164" i="28"/>
  <c r="M164" i="28"/>
  <c r="E156" i="28"/>
  <c r="M156" i="28"/>
  <c r="B148" i="28"/>
  <c r="M148" i="28"/>
  <c r="B140" i="28"/>
  <c r="M140" i="28"/>
  <c r="H132" i="28"/>
  <c r="M132" i="28"/>
  <c r="B124" i="28"/>
  <c r="M124" i="28"/>
  <c r="B116" i="28"/>
  <c r="M116" i="28"/>
  <c r="B108" i="28"/>
  <c r="M108" i="28"/>
  <c r="F178" i="28"/>
  <c r="M178" i="28"/>
  <c r="F170" i="28"/>
  <c r="M170" i="28"/>
  <c r="F162" i="28"/>
  <c r="M162" i="28"/>
  <c r="F146" i="28"/>
  <c r="M146" i="28"/>
  <c r="F138" i="28"/>
  <c r="M138" i="28"/>
  <c r="F105" i="28"/>
  <c r="M105" i="28"/>
  <c r="F97" i="28"/>
  <c r="M97" i="28"/>
  <c r="F89" i="28"/>
  <c r="M89" i="28"/>
  <c r="F81" i="28"/>
  <c r="F90" i="28"/>
  <c r="M90" i="28"/>
  <c r="F169" i="28"/>
  <c r="M169" i="28"/>
  <c r="F153" i="28"/>
  <c r="M153" i="28"/>
  <c r="F129" i="28"/>
  <c r="M129" i="28"/>
  <c r="F176" i="28"/>
  <c r="M176" i="28"/>
  <c r="F168" i="28"/>
  <c r="M168" i="28"/>
  <c r="M160" i="28"/>
  <c r="F152" i="28"/>
  <c r="M152" i="28"/>
  <c r="F144" i="28"/>
  <c r="M144" i="28"/>
  <c r="F128" i="28"/>
  <c r="M128" i="28"/>
  <c r="F120" i="28"/>
  <c r="M120" i="28"/>
  <c r="F112" i="28"/>
  <c r="M112" i="28"/>
  <c r="F96" i="28"/>
  <c r="M96" i="28"/>
  <c r="F88" i="28"/>
  <c r="M88" i="28"/>
  <c r="F82" i="28"/>
  <c r="M82" i="28"/>
  <c r="F161" i="28"/>
  <c r="M161" i="28"/>
  <c r="F137" i="28"/>
  <c r="M137" i="28"/>
  <c r="F113" i="28"/>
  <c r="M113" i="28"/>
  <c r="B175" i="28"/>
  <c r="M175" i="28"/>
  <c r="J167" i="28"/>
  <c r="M167" i="28"/>
  <c r="E151" i="28"/>
  <c r="M151" i="28"/>
  <c r="B143" i="28"/>
  <c r="M143" i="28"/>
  <c r="N135" i="28"/>
  <c r="M135" i="28"/>
  <c r="B127" i="28"/>
  <c r="M127" i="28"/>
  <c r="B119" i="28"/>
  <c r="M119" i="28"/>
  <c r="B111" i="28"/>
  <c r="M111" i="28"/>
  <c r="B103" i="28"/>
  <c r="M103" i="28"/>
  <c r="B95" i="28"/>
  <c r="M95" i="28"/>
  <c r="B87" i="28"/>
  <c r="M87" i="28"/>
  <c r="F98" i="28"/>
  <c r="M98" i="28"/>
  <c r="F177" i="28"/>
  <c r="M177" i="28"/>
  <c r="F145" i="28"/>
  <c r="M145" i="28"/>
  <c r="F121" i="28"/>
  <c r="M121" i="28"/>
  <c r="L174" i="28"/>
  <c r="M174" i="28"/>
  <c r="L166" i="28"/>
  <c r="M166" i="28"/>
  <c r="B158" i="28"/>
  <c r="M158" i="28"/>
  <c r="B150" i="28"/>
  <c r="M150" i="28"/>
  <c r="B142" i="28"/>
  <c r="M142" i="28"/>
  <c r="B134" i="28"/>
  <c r="M134" i="28"/>
  <c r="B126" i="28"/>
  <c r="M126" i="28"/>
  <c r="B118" i="28"/>
  <c r="M118" i="28"/>
  <c r="B110" i="28"/>
  <c r="M110" i="28"/>
  <c r="B102" i="28"/>
  <c r="M102" i="28"/>
  <c r="B94" i="28"/>
  <c r="M94" i="28"/>
  <c r="B86" i="28"/>
  <c r="M86" i="28"/>
  <c r="F130" i="28"/>
  <c r="M130" i="28"/>
  <c r="J122" i="28"/>
  <c r="M122" i="28"/>
  <c r="J114" i="28"/>
  <c r="M114" i="28"/>
  <c r="F106" i="28"/>
  <c r="M106" i="28"/>
  <c r="B173" i="28"/>
  <c r="M173" i="28"/>
  <c r="B165" i="28"/>
  <c r="M165" i="28"/>
  <c r="B157" i="28"/>
  <c r="M157" i="28"/>
  <c r="B149" i="28"/>
  <c r="M149" i="28"/>
  <c r="B141" i="28"/>
  <c r="M141" i="28"/>
  <c r="B133" i="28"/>
  <c r="M133" i="28"/>
  <c r="B125" i="28"/>
  <c r="M125" i="28"/>
  <c r="B117" i="28"/>
  <c r="M117" i="28"/>
  <c r="B109" i="28"/>
  <c r="M109" i="28"/>
  <c r="G101" i="28"/>
  <c r="M101" i="28"/>
  <c r="G93" i="28"/>
  <c r="M93" i="28"/>
  <c r="B85" i="28"/>
  <c r="M85" i="28"/>
  <c r="P135" i="28"/>
  <c r="B162" i="28"/>
  <c r="B98" i="28"/>
  <c r="F143" i="28"/>
  <c r="P127" i="28"/>
  <c r="B154" i="28"/>
  <c r="B90" i="28"/>
  <c r="F135" i="28"/>
  <c r="P119" i="28"/>
  <c r="B146" i="28"/>
  <c r="B82" i="28"/>
  <c r="F127" i="28"/>
  <c r="P175" i="28"/>
  <c r="P111" i="28"/>
  <c r="B138" i="28"/>
  <c r="F119" i="28"/>
  <c r="H171" i="28"/>
  <c r="P167" i="28"/>
  <c r="P103" i="28"/>
  <c r="B130" i="28"/>
  <c r="F175" i="28"/>
  <c r="F111" i="28"/>
  <c r="P159" i="28"/>
  <c r="P95" i="28"/>
  <c r="B122" i="28"/>
  <c r="F167" i="28"/>
  <c r="F103" i="28"/>
  <c r="P151" i="28"/>
  <c r="P87" i="28"/>
  <c r="B114" i="28"/>
  <c r="F159" i="28"/>
  <c r="F95" i="28"/>
  <c r="P143" i="28"/>
  <c r="B170" i="28"/>
  <c r="B106" i="28"/>
  <c r="F151" i="28"/>
  <c r="F87" i="28"/>
  <c r="G133" i="28"/>
  <c r="P174" i="28"/>
  <c r="P166" i="28"/>
  <c r="P158" i="28"/>
  <c r="P150" i="28"/>
  <c r="P142" i="28"/>
  <c r="P134" i="28"/>
  <c r="P126" i="28"/>
  <c r="P118" i="28"/>
  <c r="P110" i="28"/>
  <c r="P102" i="28"/>
  <c r="P94" i="28"/>
  <c r="P86" i="28"/>
  <c r="B177" i="28"/>
  <c r="B169" i="28"/>
  <c r="B161" i="28"/>
  <c r="B153" i="28"/>
  <c r="B145" i="28"/>
  <c r="B137" i="28"/>
  <c r="B129" i="28"/>
  <c r="B121" i="28"/>
  <c r="B113" i="28"/>
  <c r="B105" i="28"/>
  <c r="B97" i="28"/>
  <c r="B89" i="28"/>
  <c r="B81" i="28"/>
  <c r="F174" i="28"/>
  <c r="F166" i="28"/>
  <c r="F158" i="28"/>
  <c r="F150" i="28"/>
  <c r="F142" i="28"/>
  <c r="F134" i="28"/>
  <c r="F126" i="28"/>
  <c r="F118" i="28"/>
  <c r="F110" i="28"/>
  <c r="F102" i="28"/>
  <c r="F94" i="28"/>
  <c r="F86" i="28"/>
  <c r="B178" i="28"/>
  <c r="N166" i="28"/>
  <c r="E119" i="28"/>
  <c r="P173" i="28"/>
  <c r="P165" i="28"/>
  <c r="P157" i="28"/>
  <c r="P149" i="28"/>
  <c r="P141" i="28"/>
  <c r="P133" i="28"/>
  <c r="P125" i="28"/>
  <c r="P117" i="28"/>
  <c r="P109" i="28"/>
  <c r="P101" i="28"/>
  <c r="P93" i="28"/>
  <c r="P85" i="28"/>
  <c r="B176" i="28"/>
  <c r="B168" i="28"/>
  <c r="B160" i="28"/>
  <c r="B152" i="28"/>
  <c r="B144" i="28"/>
  <c r="B136" i="28"/>
  <c r="B128" i="28"/>
  <c r="B120" i="28"/>
  <c r="B112" i="28"/>
  <c r="B104" i="28"/>
  <c r="B96" i="28"/>
  <c r="B88" i="28"/>
  <c r="B80" i="28"/>
  <c r="F173" i="28"/>
  <c r="F165" i="28"/>
  <c r="F157" i="28"/>
  <c r="F149" i="28"/>
  <c r="F141" i="28"/>
  <c r="F133" i="28"/>
  <c r="F125" i="28"/>
  <c r="F117" i="28"/>
  <c r="F109" i="28"/>
  <c r="F101" i="28"/>
  <c r="F93" i="28"/>
  <c r="F85" i="28"/>
  <c r="G164" i="28"/>
  <c r="H108" i="28"/>
  <c r="P172" i="28"/>
  <c r="P164" i="28"/>
  <c r="P156" i="28"/>
  <c r="P148" i="28"/>
  <c r="P140" i="28"/>
  <c r="P132" i="28"/>
  <c r="P124" i="28"/>
  <c r="P116" i="28"/>
  <c r="P108" i="28"/>
  <c r="P100" i="28"/>
  <c r="P92" i="28"/>
  <c r="P84" i="28"/>
  <c r="B167" i="28"/>
  <c r="B159" i="28"/>
  <c r="B151" i="28"/>
  <c r="B135" i="28"/>
  <c r="F172" i="28"/>
  <c r="F164" i="28"/>
  <c r="F156" i="28"/>
  <c r="F148" i="28"/>
  <c r="F140" i="28"/>
  <c r="F132" i="28"/>
  <c r="F124" i="28"/>
  <c r="F116" i="28"/>
  <c r="F108" i="28"/>
  <c r="F100" i="28"/>
  <c r="F92" i="28"/>
  <c r="F84" i="28"/>
  <c r="H163" i="28"/>
  <c r="P171" i="28"/>
  <c r="P163" i="28"/>
  <c r="P155" i="28"/>
  <c r="P147" i="28"/>
  <c r="P139" i="28"/>
  <c r="P131" i="28"/>
  <c r="P123" i="28"/>
  <c r="P115" i="28"/>
  <c r="P107" i="28"/>
  <c r="P99" i="28"/>
  <c r="P91" i="28"/>
  <c r="P83" i="28"/>
  <c r="B174" i="28"/>
  <c r="B166" i="28"/>
  <c r="F171" i="28"/>
  <c r="F163" i="28"/>
  <c r="F155" i="28"/>
  <c r="F147" i="28"/>
  <c r="F139" i="28"/>
  <c r="F131" i="28"/>
  <c r="F123" i="28"/>
  <c r="F115" i="28"/>
  <c r="F107" i="28"/>
  <c r="F99" i="28"/>
  <c r="F91" i="28"/>
  <c r="F83" i="28"/>
  <c r="P178" i="28"/>
  <c r="P170" i="28"/>
  <c r="P162" i="28"/>
  <c r="P154" i="28"/>
  <c r="P146" i="28"/>
  <c r="P138" i="28"/>
  <c r="P130" i="28"/>
  <c r="P122" i="28"/>
  <c r="P114" i="28"/>
  <c r="P106" i="28"/>
  <c r="P98" i="28"/>
  <c r="P90" i="28"/>
  <c r="P82" i="28"/>
  <c r="B101" i="28"/>
  <c r="B93" i="28"/>
  <c r="F154" i="28"/>
  <c r="F122" i="28"/>
  <c r="F114" i="28"/>
  <c r="N174" i="28"/>
  <c r="G156" i="28"/>
  <c r="P177" i="28"/>
  <c r="P169" i="28"/>
  <c r="P161" i="28"/>
  <c r="P153" i="28"/>
  <c r="P145" i="28"/>
  <c r="P137" i="28"/>
  <c r="P129" i="28"/>
  <c r="P121" i="28"/>
  <c r="P113" i="28"/>
  <c r="P105" i="28"/>
  <c r="P97" i="28"/>
  <c r="P89" i="28"/>
  <c r="P81" i="28"/>
  <c r="B172" i="28"/>
  <c r="B164" i="28"/>
  <c r="B156" i="28"/>
  <c r="B132" i="28"/>
  <c r="B100" i="28"/>
  <c r="E174" i="28"/>
  <c r="P176" i="28"/>
  <c r="P168" i="28"/>
  <c r="P160" i="28"/>
  <c r="P152" i="28"/>
  <c r="P144" i="28"/>
  <c r="P136" i="28"/>
  <c r="P128" i="28"/>
  <c r="P120" i="28"/>
  <c r="P112" i="28"/>
  <c r="P104" i="28"/>
  <c r="P96" i="28"/>
  <c r="P88" i="28"/>
  <c r="P80" i="28"/>
  <c r="B155" i="28"/>
  <c r="B115" i="28"/>
  <c r="B107" i="28"/>
  <c r="B83" i="28"/>
  <c r="F160" i="28"/>
  <c r="F136" i="28"/>
  <c r="F104" i="28"/>
  <c r="J178" i="28"/>
  <c r="L178" i="28"/>
  <c r="E178" i="28"/>
  <c r="N178" i="28"/>
  <c r="H178" i="28"/>
  <c r="J162" i="28"/>
  <c r="L162" i="28"/>
  <c r="E162" i="28"/>
  <c r="N162" i="28"/>
  <c r="H162" i="28"/>
  <c r="L146" i="28"/>
  <c r="E146" i="28"/>
  <c r="N146" i="28"/>
  <c r="G146" i="28"/>
  <c r="H146" i="28"/>
  <c r="L106" i="28"/>
  <c r="E106" i="28"/>
  <c r="N106" i="28"/>
  <c r="G106" i="28"/>
  <c r="H106" i="28"/>
  <c r="J106" i="28"/>
  <c r="L82" i="28"/>
  <c r="E82" i="28"/>
  <c r="N82" i="28"/>
  <c r="G82" i="28"/>
  <c r="H82" i="28"/>
  <c r="L160" i="28"/>
  <c r="L177" i="28"/>
  <c r="E177" i="28"/>
  <c r="N177" i="28"/>
  <c r="G177" i="28"/>
  <c r="L169" i="28"/>
  <c r="E169" i="28"/>
  <c r="N169" i="28"/>
  <c r="G169" i="28"/>
  <c r="L161" i="28"/>
  <c r="E161" i="28"/>
  <c r="N161" i="28"/>
  <c r="G161" i="28"/>
  <c r="E153" i="28"/>
  <c r="G153" i="28"/>
  <c r="J153" i="28"/>
  <c r="L153" i="28"/>
  <c r="N153" i="28"/>
  <c r="H153" i="28"/>
  <c r="E145" i="28"/>
  <c r="N145" i="28"/>
  <c r="G145" i="28"/>
  <c r="H145" i="28"/>
  <c r="J145" i="28"/>
  <c r="L145" i="28"/>
  <c r="E137" i="28"/>
  <c r="N137" i="28"/>
  <c r="G137" i="28"/>
  <c r="H137" i="28"/>
  <c r="J137" i="28"/>
  <c r="L137" i="28"/>
  <c r="E129" i="28"/>
  <c r="N129" i="28"/>
  <c r="G129" i="28"/>
  <c r="H129" i="28"/>
  <c r="J129" i="28"/>
  <c r="E121" i="28"/>
  <c r="N121" i="28"/>
  <c r="G121" i="28"/>
  <c r="H121" i="28"/>
  <c r="J121" i="28"/>
  <c r="E113" i="28"/>
  <c r="N113" i="28"/>
  <c r="G113" i="28"/>
  <c r="H113" i="28"/>
  <c r="J113" i="28"/>
  <c r="L113" i="28"/>
  <c r="E105" i="28"/>
  <c r="N105" i="28"/>
  <c r="G105" i="28"/>
  <c r="H105" i="28"/>
  <c r="J105" i="28"/>
  <c r="L105" i="28"/>
  <c r="E97" i="28"/>
  <c r="N97" i="28"/>
  <c r="G97" i="28"/>
  <c r="H97" i="28"/>
  <c r="J97" i="28"/>
  <c r="E89" i="28"/>
  <c r="N89" i="28"/>
  <c r="G89" i="28"/>
  <c r="H89" i="28"/>
  <c r="J89" i="28"/>
  <c r="E81" i="28"/>
  <c r="N81" i="28"/>
  <c r="J81" i="28"/>
  <c r="L81" i="28"/>
  <c r="G178" i="28"/>
  <c r="N156" i="28"/>
  <c r="L121" i="28"/>
  <c r="J170" i="28"/>
  <c r="L170" i="28"/>
  <c r="E170" i="28"/>
  <c r="N170" i="28"/>
  <c r="H170" i="28"/>
  <c r="L130" i="28"/>
  <c r="E130" i="28"/>
  <c r="N130" i="28"/>
  <c r="G130" i="28"/>
  <c r="H130" i="28"/>
  <c r="J130" i="28"/>
  <c r="E176" i="28"/>
  <c r="N176" i="28"/>
  <c r="G176" i="28"/>
  <c r="H176" i="28"/>
  <c r="J176" i="28"/>
  <c r="E144" i="28"/>
  <c r="N144" i="28"/>
  <c r="G144" i="28"/>
  <c r="H144" i="28"/>
  <c r="L144" i="28"/>
  <c r="J144" i="28"/>
  <c r="E88" i="28"/>
  <c r="N88" i="28"/>
  <c r="G88" i="28"/>
  <c r="H88" i="28"/>
  <c r="L88" i="28"/>
  <c r="J88" i="28"/>
  <c r="E175" i="28"/>
  <c r="N175" i="28"/>
  <c r="G175" i="28"/>
  <c r="H175" i="28"/>
  <c r="L175" i="28"/>
  <c r="E167" i="28"/>
  <c r="N167" i="28"/>
  <c r="G167" i="28"/>
  <c r="H167" i="28"/>
  <c r="L167" i="28"/>
  <c r="E159" i="28"/>
  <c r="N159" i="28"/>
  <c r="G159" i="28"/>
  <c r="H159" i="28"/>
  <c r="L159" i="28"/>
  <c r="G151" i="28"/>
  <c r="H151" i="28"/>
  <c r="J151" i="28"/>
  <c r="L151" i="28"/>
  <c r="N151" i="28"/>
  <c r="G143" i="28"/>
  <c r="H143" i="28"/>
  <c r="J143" i="28"/>
  <c r="L143" i="28"/>
  <c r="G135" i="28"/>
  <c r="H135" i="28"/>
  <c r="J135" i="28"/>
  <c r="E135" i="28"/>
  <c r="L135" i="28"/>
  <c r="G127" i="28"/>
  <c r="H127" i="28"/>
  <c r="J127" i="28"/>
  <c r="E127" i="28"/>
  <c r="L127" i="28"/>
  <c r="N127" i="28"/>
  <c r="G119" i="28"/>
  <c r="H119" i="28"/>
  <c r="J119" i="28"/>
  <c r="L119" i="28"/>
  <c r="N119" i="28"/>
  <c r="G111" i="28"/>
  <c r="H111" i="28"/>
  <c r="J111" i="28"/>
  <c r="L111" i="28"/>
  <c r="G103" i="28"/>
  <c r="H103" i="28"/>
  <c r="J103" i="28"/>
  <c r="E103" i="28"/>
  <c r="L103" i="28"/>
  <c r="G95" i="28"/>
  <c r="H95" i="28"/>
  <c r="J95" i="28"/>
  <c r="E95" i="28"/>
  <c r="L95" i="28"/>
  <c r="N95" i="28"/>
  <c r="G87" i="28"/>
  <c r="H87" i="28"/>
  <c r="J87" i="28"/>
  <c r="L87" i="28"/>
  <c r="N87" i="28"/>
  <c r="H177" i="28"/>
  <c r="G170" i="28"/>
  <c r="J159" i="28"/>
  <c r="J146" i="28"/>
  <c r="N103" i="28"/>
  <c r="L89" i="28"/>
  <c r="L138" i="28"/>
  <c r="E138" i="28"/>
  <c r="N138" i="28"/>
  <c r="G138" i="28"/>
  <c r="H138" i="28"/>
  <c r="J138" i="28"/>
  <c r="L90" i="28"/>
  <c r="E90" i="28"/>
  <c r="N90" i="28"/>
  <c r="G90" i="28"/>
  <c r="H90" i="28"/>
  <c r="E136" i="28"/>
  <c r="N136" i="28"/>
  <c r="G136" i="28"/>
  <c r="H136" i="28"/>
  <c r="L136" i="28"/>
  <c r="J136" i="28"/>
  <c r="E96" i="28"/>
  <c r="N96" i="28"/>
  <c r="G96" i="28"/>
  <c r="H96" i="28"/>
  <c r="L96" i="28"/>
  <c r="J96" i="28"/>
  <c r="J177" i="28"/>
  <c r="J90" i="28"/>
  <c r="G174" i="28"/>
  <c r="H174" i="28"/>
  <c r="J174" i="28"/>
  <c r="G166" i="28"/>
  <c r="H166" i="28"/>
  <c r="J166" i="28"/>
  <c r="G158" i="28"/>
  <c r="H158" i="28"/>
  <c r="J158" i="28"/>
  <c r="J150" i="28"/>
  <c r="L150" i="28"/>
  <c r="E150" i="28"/>
  <c r="N150" i="28"/>
  <c r="G142" i="28"/>
  <c r="H142" i="28"/>
  <c r="J142" i="28"/>
  <c r="L142" i="28"/>
  <c r="E142" i="28"/>
  <c r="N142" i="28"/>
  <c r="G134" i="28"/>
  <c r="H134" i="28"/>
  <c r="J134" i="28"/>
  <c r="L134" i="28"/>
  <c r="E134" i="28"/>
  <c r="N134" i="28"/>
  <c r="G126" i="28"/>
  <c r="H126" i="28"/>
  <c r="J126" i="28"/>
  <c r="L126" i="28"/>
  <c r="E126" i="28"/>
  <c r="N126" i="28"/>
  <c r="G118" i="28"/>
  <c r="H118" i="28"/>
  <c r="J118" i="28"/>
  <c r="L118" i="28"/>
  <c r="E118" i="28"/>
  <c r="N118" i="28"/>
  <c r="G110" i="28"/>
  <c r="H110" i="28"/>
  <c r="J110" i="28"/>
  <c r="L110" i="28"/>
  <c r="E110" i="28"/>
  <c r="N110" i="28"/>
  <c r="G102" i="28"/>
  <c r="H102" i="28"/>
  <c r="J102" i="28"/>
  <c r="L102" i="28"/>
  <c r="E102" i="28"/>
  <c r="N102" i="28"/>
  <c r="G94" i="28"/>
  <c r="H94" i="28"/>
  <c r="J94" i="28"/>
  <c r="L94" i="28"/>
  <c r="E94" i="28"/>
  <c r="N94" i="28"/>
  <c r="G86" i="28"/>
  <c r="H86" i="28"/>
  <c r="J86" i="28"/>
  <c r="L86" i="28"/>
  <c r="E86" i="28"/>
  <c r="N86" i="28"/>
  <c r="L176" i="28"/>
  <c r="J169" i="28"/>
  <c r="E166" i="28"/>
  <c r="N158" i="28"/>
  <c r="N143" i="28"/>
  <c r="L129" i="28"/>
  <c r="E87" i="28"/>
  <c r="L122" i="28"/>
  <c r="E122" i="28"/>
  <c r="N122" i="28"/>
  <c r="G122" i="28"/>
  <c r="H122" i="28"/>
  <c r="E168" i="28"/>
  <c r="N168" i="28"/>
  <c r="G168" i="28"/>
  <c r="H168" i="28"/>
  <c r="J168" i="28"/>
  <c r="E128" i="28"/>
  <c r="N128" i="28"/>
  <c r="G128" i="28"/>
  <c r="H128" i="28"/>
  <c r="L128" i="28"/>
  <c r="J128" i="28"/>
  <c r="E104" i="28"/>
  <c r="N104" i="28"/>
  <c r="G104" i="28"/>
  <c r="H104" i="28"/>
  <c r="L104" i="28"/>
  <c r="J104" i="28"/>
  <c r="G173" i="28"/>
  <c r="H173" i="28"/>
  <c r="J173" i="28"/>
  <c r="L173" i="28"/>
  <c r="E173" i="28"/>
  <c r="N173" i="28"/>
  <c r="G165" i="28"/>
  <c r="H165" i="28"/>
  <c r="J165" i="28"/>
  <c r="L165" i="28"/>
  <c r="E165" i="28"/>
  <c r="N165" i="28"/>
  <c r="G157" i="28"/>
  <c r="H157" i="28"/>
  <c r="J157" i="28"/>
  <c r="L157" i="28"/>
  <c r="E157" i="28"/>
  <c r="N157" i="28"/>
  <c r="J149" i="28"/>
  <c r="L149" i="28"/>
  <c r="E149" i="28"/>
  <c r="N149" i="28"/>
  <c r="H141" i="28"/>
  <c r="J141" i="28"/>
  <c r="L141" i="28"/>
  <c r="E141" i="28"/>
  <c r="G141" i="28"/>
  <c r="N141" i="28"/>
  <c r="H133" i="28"/>
  <c r="J133" i="28"/>
  <c r="L133" i="28"/>
  <c r="N133" i="28"/>
  <c r="E133" i="28"/>
  <c r="H125" i="28"/>
  <c r="J125" i="28"/>
  <c r="L125" i="28"/>
  <c r="E125" i="28"/>
  <c r="N125" i="28"/>
  <c r="H117" i="28"/>
  <c r="J117" i="28"/>
  <c r="L117" i="28"/>
  <c r="E117" i="28"/>
  <c r="G117" i="28"/>
  <c r="N117" i="28"/>
  <c r="H109" i="28"/>
  <c r="J109" i="28"/>
  <c r="L109" i="28"/>
  <c r="E109" i="28"/>
  <c r="G109" i="28"/>
  <c r="N109" i="28"/>
  <c r="H101" i="28"/>
  <c r="J101" i="28"/>
  <c r="L101" i="28"/>
  <c r="N101" i="28"/>
  <c r="E101" i="28"/>
  <c r="H93" i="28"/>
  <c r="J93" i="28"/>
  <c r="L93" i="28"/>
  <c r="E93" i="28"/>
  <c r="N93" i="28"/>
  <c r="H85" i="28"/>
  <c r="J85" i="28"/>
  <c r="L85" i="28"/>
  <c r="E85" i="28"/>
  <c r="G85" i="28"/>
  <c r="N85" i="28"/>
  <c r="H169" i="28"/>
  <c r="G162" i="28"/>
  <c r="L158" i="28"/>
  <c r="E143" i="28"/>
  <c r="L154" i="28"/>
  <c r="E154" i="28"/>
  <c r="N154" i="28"/>
  <c r="G154" i="28"/>
  <c r="H154" i="28"/>
  <c r="J154" i="28"/>
  <c r="L98" i="28"/>
  <c r="E98" i="28"/>
  <c r="N98" i="28"/>
  <c r="G98" i="28"/>
  <c r="H98" i="28"/>
  <c r="J98" i="28"/>
  <c r="E152" i="28"/>
  <c r="N152" i="28"/>
  <c r="G152" i="28"/>
  <c r="H152" i="28"/>
  <c r="L152" i="28"/>
  <c r="J152" i="28"/>
  <c r="E112" i="28"/>
  <c r="N112" i="28"/>
  <c r="G112" i="28"/>
  <c r="H112" i="28"/>
  <c r="L112" i="28"/>
  <c r="J112" i="28"/>
  <c r="H172" i="28"/>
  <c r="J172" i="28"/>
  <c r="L172" i="28"/>
  <c r="H164" i="28"/>
  <c r="J164" i="28"/>
  <c r="L164" i="28"/>
  <c r="H156" i="28"/>
  <c r="J156" i="28"/>
  <c r="L156" i="28"/>
  <c r="J148" i="28"/>
  <c r="L148" i="28"/>
  <c r="E148" i="28"/>
  <c r="N148" i="28"/>
  <c r="J140" i="28"/>
  <c r="L140" i="28"/>
  <c r="E140" i="28"/>
  <c r="N140" i="28"/>
  <c r="G140" i="28"/>
  <c r="J132" i="28"/>
  <c r="L132" i="28"/>
  <c r="E132" i="28"/>
  <c r="N132" i="28"/>
  <c r="G132" i="28"/>
  <c r="J124" i="28"/>
  <c r="L124" i="28"/>
  <c r="E124" i="28"/>
  <c r="N124" i="28"/>
  <c r="G124" i="28"/>
  <c r="H124" i="28"/>
  <c r="J116" i="28"/>
  <c r="L116" i="28"/>
  <c r="E116" i="28"/>
  <c r="N116" i="28"/>
  <c r="G116" i="28"/>
  <c r="H116" i="28"/>
  <c r="J108" i="28"/>
  <c r="L108" i="28"/>
  <c r="E108" i="28"/>
  <c r="N108" i="28"/>
  <c r="G108" i="28"/>
  <c r="J100" i="28"/>
  <c r="L100" i="28"/>
  <c r="E100" i="28"/>
  <c r="N100" i="28"/>
  <c r="G100" i="28"/>
  <c r="J92" i="28"/>
  <c r="L92" i="28"/>
  <c r="E92" i="28"/>
  <c r="N92" i="28"/>
  <c r="G92" i="28"/>
  <c r="H92" i="28"/>
  <c r="J84" i="28"/>
  <c r="L84" i="28"/>
  <c r="E84" i="28"/>
  <c r="N84" i="28"/>
  <c r="G84" i="28"/>
  <c r="H84" i="28"/>
  <c r="G172" i="28"/>
  <c r="L168" i="28"/>
  <c r="J161" i="28"/>
  <c r="E158" i="28"/>
  <c r="H140" i="28"/>
  <c r="N111" i="28"/>
  <c r="L97" i="28"/>
  <c r="L114" i="28"/>
  <c r="E114" i="28"/>
  <c r="N114" i="28"/>
  <c r="G114" i="28"/>
  <c r="H114" i="28"/>
  <c r="E160" i="28"/>
  <c r="N160" i="28"/>
  <c r="G160" i="28"/>
  <c r="H160" i="28"/>
  <c r="J160" i="28"/>
  <c r="E120" i="28"/>
  <c r="N120" i="28"/>
  <c r="G120" i="28"/>
  <c r="H120" i="28"/>
  <c r="L120" i="28"/>
  <c r="J120" i="28"/>
  <c r="N80" i="28"/>
  <c r="L80" i="28"/>
  <c r="J80" i="28"/>
  <c r="J171" i="28"/>
  <c r="L171" i="28"/>
  <c r="E171" i="28"/>
  <c r="N171" i="28"/>
  <c r="G171" i="28"/>
  <c r="J163" i="28"/>
  <c r="L163" i="28"/>
  <c r="E163" i="28"/>
  <c r="N163" i="28"/>
  <c r="G163" i="28"/>
  <c r="E155" i="28"/>
  <c r="H155" i="28"/>
  <c r="J155" i="28"/>
  <c r="L155" i="28"/>
  <c r="N155" i="28"/>
  <c r="J147" i="28"/>
  <c r="L147" i="28"/>
  <c r="E147" i="28"/>
  <c r="N147" i="28"/>
  <c r="H147" i="28"/>
  <c r="G147" i="28"/>
  <c r="J139" i="28"/>
  <c r="L139" i="28"/>
  <c r="E139" i="28"/>
  <c r="N139" i="28"/>
  <c r="H139" i="28"/>
  <c r="G139" i="28"/>
  <c r="J131" i="28"/>
  <c r="L131" i="28"/>
  <c r="E131" i="28"/>
  <c r="N131" i="28"/>
  <c r="H131" i="28"/>
  <c r="G131" i="28"/>
  <c r="J123" i="28"/>
  <c r="L123" i="28"/>
  <c r="E123" i="28"/>
  <c r="N123" i="28"/>
  <c r="H123" i="28"/>
  <c r="G123" i="28"/>
  <c r="J115" i="28"/>
  <c r="L115" i="28"/>
  <c r="E115" i="28"/>
  <c r="N115" i="28"/>
  <c r="H115" i="28"/>
  <c r="G115" i="28"/>
  <c r="J107" i="28"/>
  <c r="L107" i="28"/>
  <c r="E107" i="28"/>
  <c r="N107" i="28"/>
  <c r="H107" i="28"/>
  <c r="G107" i="28"/>
  <c r="J99" i="28"/>
  <c r="L99" i="28"/>
  <c r="E99" i="28"/>
  <c r="N99" i="28"/>
  <c r="H99" i="28"/>
  <c r="G99" i="28"/>
  <c r="J91" i="28"/>
  <c r="L91" i="28"/>
  <c r="E91" i="28"/>
  <c r="N91" i="28"/>
  <c r="H91" i="28"/>
  <c r="G91" i="28"/>
  <c r="J83" i="28"/>
  <c r="L83" i="28"/>
  <c r="E83" i="28"/>
  <c r="N83" i="28"/>
  <c r="H83" i="28"/>
  <c r="G83" i="28"/>
  <c r="J175" i="28"/>
  <c r="E172" i="28"/>
  <c r="N164" i="28"/>
  <c r="H161" i="28"/>
  <c r="G125" i="28"/>
  <c r="E111" i="28"/>
  <c r="J82" i="28"/>
  <c r="L5" i="27" l="1"/>
  <c r="T5" i="27" s="1"/>
  <c r="L6" i="27"/>
  <c r="L7" i="27"/>
  <c r="T7" i="27" s="1"/>
  <c r="L8" i="27"/>
  <c r="T8" i="27" s="1"/>
  <c r="L9" i="27"/>
  <c r="T9" i="27" s="1"/>
  <c r="L10" i="27"/>
  <c r="T10" i="27" s="1"/>
  <c r="L11" i="27"/>
  <c r="T11" i="27" s="1"/>
  <c r="L12" i="27"/>
  <c r="T12" i="27" s="1"/>
  <c r="L13" i="27"/>
  <c r="T13" i="27" s="1"/>
  <c r="L14" i="27"/>
  <c r="T14" i="27" s="1"/>
  <c r="L15" i="27"/>
  <c r="T15" i="27" s="1"/>
  <c r="L16" i="27"/>
  <c r="T16" i="27" s="1"/>
  <c r="L17" i="27"/>
  <c r="T17" i="27" s="1"/>
  <c r="L18" i="27"/>
  <c r="T18" i="27" s="1"/>
  <c r="L19" i="27"/>
  <c r="T19" i="27" s="1"/>
  <c r="L20" i="27"/>
  <c r="T20" i="27" s="1"/>
  <c r="L21" i="27"/>
  <c r="T21" i="27" s="1"/>
  <c r="L22" i="27"/>
  <c r="T22" i="27" s="1"/>
  <c r="L23" i="27"/>
  <c r="T23" i="27" s="1"/>
  <c r="L24" i="27"/>
  <c r="T24" i="27" s="1"/>
  <c r="L25" i="27"/>
  <c r="T25" i="27" s="1"/>
  <c r="L26" i="27"/>
  <c r="T26" i="27" s="1"/>
  <c r="L27" i="27"/>
  <c r="T27" i="27" s="1"/>
  <c r="L28" i="27"/>
  <c r="T28" i="27" s="1"/>
  <c r="L29" i="27"/>
  <c r="T29" i="27" s="1"/>
  <c r="L30" i="27"/>
  <c r="T30" i="27" s="1"/>
  <c r="L31" i="27"/>
  <c r="T31" i="27" s="1"/>
  <c r="L32" i="27"/>
  <c r="T32" i="27" s="1"/>
  <c r="L33" i="27"/>
  <c r="T33" i="27" s="1"/>
  <c r="L34" i="27"/>
  <c r="T34" i="27" s="1"/>
  <c r="L35" i="27"/>
  <c r="T35" i="27" s="1"/>
  <c r="L36" i="27"/>
  <c r="T36" i="27" s="1"/>
  <c r="L37" i="27"/>
  <c r="T37" i="27" s="1"/>
  <c r="L38" i="27"/>
  <c r="T38" i="27" s="1"/>
  <c r="L39" i="27"/>
  <c r="T39" i="27" s="1"/>
  <c r="L40" i="27"/>
  <c r="T40" i="27" s="1"/>
  <c r="L41" i="27"/>
  <c r="T41" i="27" s="1"/>
  <c r="L42" i="27"/>
  <c r="T42" i="27" s="1"/>
  <c r="L43" i="27"/>
  <c r="T43" i="27" s="1"/>
  <c r="L44" i="27"/>
  <c r="T44" i="27" s="1"/>
  <c r="L45" i="27"/>
  <c r="T45" i="27" s="1"/>
  <c r="L46" i="27"/>
  <c r="T46" i="27" s="1"/>
  <c r="L47" i="27"/>
  <c r="T47" i="27" s="1"/>
  <c r="L48" i="27"/>
  <c r="T48" i="27" s="1"/>
  <c r="L49" i="27"/>
  <c r="T49" i="27" s="1"/>
  <c r="L50" i="27"/>
  <c r="T50" i="27" s="1"/>
  <c r="L51" i="27"/>
  <c r="T51" i="27" s="1"/>
  <c r="L52" i="27"/>
  <c r="T52" i="27" s="1"/>
  <c r="L53" i="27"/>
  <c r="T53" i="27" s="1"/>
  <c r="L54" i="27"/>
  <c r="T54" i="27" s="1"/>
  <c r="L55" i="27"/>
  <c r="T55" i="27" s="1"/>
  <c r="L56" i="27"/>
  <c r="T56" i="27" s="1"/>
  <c r="L57" i="27"/>
  <c r="T57" i="27" s="1"/>
  <c r="L58" i="27"/>
  <c r="T58" i="27" s="1"/>
  <c r="L59" i="27"/>
  <c r="T59" i="27" s="1"/>
  <c r="L60" i="27"/>
  <c r="T60" i="27" s="1"/>
  <c r="L61" i="27"/>
  <c r="T61" i="27" s="1"/>
  <c r="L62" i="27"/>
  <c r="T62" i="27" s="1"/>
  <c r="L63" i="27"/>
  <c r="T63" i="27" s="1"/>
  <c r="L64" i="27"/>
  <c r="T64" i="27" s="1"/>
  <c r="L65" i="27"/>
  <c r="T65" i="27" s="1"/>
  <c r="L66" i="27"/>
  <c r="T66" i="27" s="1"/>
  <c r="L67" i="27"/>
  <c r="T67" i="27" s="1"/>
  <c r="L68" i="27"/>
  <c r="T68" i="27" s="1"/>
  <c r="L69" i="27"/>
  <c r="T69" i="27" s="1"/>
  <c r="L70" i="27"/>
  <c r="T70" i="27" s="1"/>
  <c r="L71" i="27"/>
  <c r="T71" i="27" s="1"/>
  <c r="L72" i="27"/>
  <c r="T72" i="27" s="1"/>
  <c r="L73" i="27"/>
  <c r="T73" i="27" s="1"/>
  <c r="L74" i="27"/>
  <c r="T74" i="27" s="1"/>
  <c r="L75" i="27"/>
  <c r="T75" i="27" s="1"/>
  <c r="L76" i="27"/>
  <c r="T76" i="27" s="1"/>
  <c r="L77" i="27"/>
  <c r="T77" i="27" s="1"/>
  <c r="L78" i="27"/>
  <c r="T78" i="27" s="1"/>
  <c r="L79" i="27"/>
  <c r="T79" i="27" s="1"/>
  <c r="L80" i="27"/>
  <c r="T80" i="27" s="1"/>
  <c r="L81" i="27"/>
  <c r="T81" i="27" s="1"/>
  <c r="L82" i="27"/>
  <c r="T82" i="27" s="1"/>
  <c r="L83" i="27"/>
  <c r="T83" i="27" s="1"/>
  <c r="L84" i="27"/>
  <c r="T84" i="27" s="1"/>
  <c r="L85" i="27"/>
  <c r="T85" i="27" s="1"/>
  <c r="L86" i="27"/>
  <c r="T86" i="27" s="1"/>
  <c r="L87" i="27"/>
  <c r="T87" i="27" s="1"/>
  <c r="L88" i="27"/>
  <c r="T88" i="27" s="1"/>
  <c r="L89" i="27"/>
  <c r="T89" i="27" s="1"/>
  <c r="L90" i="27"/>
  <c r="T90" i="27" s="1"/>
  <c r="L91" i="27"/>
  <c r="T91" i="27" s="1"/>
  <c r="L92" i="27"/>
  <c r="T92" i="27" s="1"/>
  <c r="L93" i="27"/>
  <c r="T93" i="27" s="1"/>
  <c r="L94" i="27"/>
  <c r="T94" i="27" s="1"/>
  <c r="L95" i="27"/>
  <c r="T95" i="27" s="1"/>
  <c r="L96" i="27"/>
  <c r="T96" i="27" s="1"/>
  <c r="L97" i="27"/>
  <c r="T97" i="27" s="1"/>
  <c r="L98" i="27"/>
  <c r="T98" i="27" s="1"/>
  <c r="L99" i="27"/>
  <c r="T99" i="27" s="1"/>
  <c r="L100" i="27"/>
  <c r="T100" i="27" s="1"/>
  <c r="L101" i="27"/>
  <c r="T101" i="27" s="1"/>
  <c r="L102" i="27"/>
  <c r="T102" i="27" s="1"/>
  <c r="L103" i="27"/>
  <c r="T103" i="27" s="1"/>
  <c r="L4" i="27"/>
  <c r="T4" i="27" s="1"/>
  <c r="M81" i="28" l="1"/>
  <c r="T6" i="27"/>
  <c r="H81" i="28" s="1"/>
  <c r="M80" i="28"/>
  <c r="M79" i="28"/>
  <c r="O79" i="28"/>
  <c r="H149" i="28"/>
  <c r="H150" i="28"/>
  <c r="H148" i="28"/>
  <c r="S4" i="27"/>
  <c r="F79" i="28"/>
  <c r="P79" i="28"/>
  <c r="B79" i="28"/>
  <c r="E79" i="28"/>
  <c r="N79" i="28"/>
  <c r="L79" i="28"/>
  <c r="J79" i="28"/>
  <c r="N4" i="24"/>
  <c r="N25" i="24"/>
  <c r="N28" i="24"/>
  <c r="C15" i="34" l="1"/>
  <c r="N23" i="24"/>
  <c r="N7" i="24"/>
  <c r="N9" i="24"/>
  <c r="D75" i="28"/>
  <c r="N8" i="24"/>
  <c r="D77" i="28"/>
  <c r="D56" i="28"/>
  <c r="D76" i="28"/>
  <c r="D74" i="28"/>
  <c r="N27" i="24"/>
  <c r="N6" i="24"/>
  <c r="D59" i="28"/>
  <c r="N26" i="24"/>
  <c r="D58" i="28"/>
  <c r="D78" i="28"/>
  <c r="D57" i="28"/>
  <c r="N24" i="24"/>
  <c r="N5" i="24"/>
  <c r="D55" i="28"/>
  <c r="D54" i="28"/>
  <c r="O54" i="28" s="1"/>
  <c r="I74" i="28" l="1"/>
  <c r="K74" i="28" a="1"/>
  <c r="K74" i="28" s="1"/>
  <c r="I75" i="28"/>
  <c r="K75" i="28" a="1"/>
  <c r="K75" i="28" s="1"/>
  <c r="I58" i="28"/>
  <c r="K58" i="28" a="1"/>
  <c r="K58" i="28" s="1"/>
  <c r="I76" i="28"/>
  <c r="K76" i="28" a="1"/>
  <c r="K76" i="28" s="1"/>
  <c r="K56" i="28" a="1"/>
  <c r="K56" i="28" s="1"/>
  <c r="I56" i="28"/>
  <c r="K55" i="28" a="1"/>
  <c r="K55" i="28" s="1"/>
  <c r="I55" i="28"/>
  <c r="I59" i="28"/>
  <c r="K59" i="28" a="1"/>
  <c r="K59" i="28" s="1"/>
  <c r="I57" i="28"/>
  <c r="K57" i="28" a="1"/>
  <c r="K57" i="28" s="1"/>
  <c r="K77" i="28" a="1"/>
  <c r="K77" i="28" s="1"/>
  <c r="I77" i="28"/>
  <c r="K78" i="28" a="1"/>
  <c r="K78" i="28" s="1"/>
  <c r="I78" i="28"/>
  <c r="J76" i="28"/>
  <c r="H76" i="28"/>
  <c r="L76" i="28"/>
  <c r="F76" i="28"/>
  <c r="O76" i="28"/>
  <c r="P76" i="28"/>
  <c r="G76" i="28"/>
  <c r="E76" i="28"/>
  <c r="J56" i="28"/>
  <c r="O56" i="28"/>
  <c r="L56" i="28"/>
  <c r="G56" i="28"/>
  <c r="P56" i="28"/>
  <c r="E56" i="28"/>
  <c r="F56" i="28"/>
  <c r="H56" i="28"/>
  <c r="G59" i="28"/>
  <c r="L59" i="28"/>
  <c r="O59" i="28"/>
  <c r="P59" i="28"/>
  <c r="F59" i="28"/>
  <c r="E59" i="28"/>
  <c r="J59" i="28"/>
  <c r="H59" i="28"/>
  <c r="F78" i="28"/>
  <c r="G78" i="28"/>
  <c r="H78" i="28"/>
  <c r="J78" i="28"/>
  <c r="E78" i="28"/>
  <c r="O78" i="28"/>
  <c r="P78" i="28"/>
  <c r="L78" i="28"/>
  <c r="L77" i="28"/>
  <c r="G77" i="28"/>
  <c r="H77" i="28"/>
  <c r="J77" i="28"/>
  <c r="O77" i="28"/>
  <c r="P77" i="28"/>
  <c r="E77" i="28"/>
  <c r="F77" i="28"/>
  <c r="G75" i="28"/>
  <c r="B75" i="28"/>
  <c r="E75" i="28"/>
  <c r="F75" i="28"/>
  <c r="L75" i="28"/>
  <c r="O75" i="28"/>
  <c r="P75" i="28"/>
  <c r="J75" i="28"/>
  <c r="H75" i="28"/>
  <c r="L57" i="28"/>
  <c r="G57" i="28"/>
  <c r="H57" i="28"/>
  <c r="J57" i="28"/>
  <c r="O57" i="28"/>
  <c r="P57" i="28"/>
  <c r="F57" i="28"/>
  <c r="E57" i="28"/>
  <c r="G55" i="28"/>
  <c r="E55" i="28"/>
  <c r="F55" i="28"/>
  <c r="L55" i="28"/>
  <c r="O55" i="28"/>
  <c r="P55" i="28"/>
  <c r="J55" i="28"/>
  <c r="H55" i="28"/>
  <c r="G58" i="28"/>
  <c r="F58" i="28"/>
  <c r="H58" i="28"/>
  <c r="J58" i="28"/>
  <c r="O58" i="28"/>
  <c r="P58" i="28"/>
  <c r="E58" i="28"/>
  <c r="L58" i="28"/>
  <c r="O74" i="28"/>
  <c r="J74" i="28"/>
  <c r="P74" i="28"/>
  <c r="E74" i="28"/>
  <c r="F74" i="28"/>
  <c r="G74" i="28"/>
  <c r="H74" i="28"/>
  <c r="B74" i="28"/>
  <c r="L74" i="28"/>
  <c r="D73" i="28"/>
  <c r="B57" i="28"/>
  <c r="B58" i="28"/>
  <c r="B59" i="28"/>
  <c r="B78" i="28"/>
  <c r="B61" i="28"/>
  <c r="B62" i="28"/>
  <c r="B56" i="28"/>
  <c r="B76" i="28"/>
  <c r="B77" i="28"/>
  <c r="B60" i="28"/>
  <c r="P54" i="28"/>
  <c r="B54" i="28"/>
  <c r="B55" i="28"/>
  <c r="F54" i="28"/>
  <c r="J54" i="28"/>
  <c r="L54" i="28"/>
  <c r="H54" i="28"/>
  <c r="E54" i="28"/>
  <c r="G54" i="28"/>
  <c r="I73" i="28" l="1"/>
  <c r="K73" i="28" a="1"/>
  <c r="K73" i="28" s="1"/>
  <c r="L73" i="28"/>
  <c r="J73" i="28"/>
  <c r="O73" i="28"/>
  <c r="G73" i="28"/>
  <c r="H73" i="28"/>
  <c r="P73" i="28"/>
  <c r="F73" i="28"/>
  <c r="E73" i="28"/>
  <c r="B73" i="28"/>
  <c r="V4" i="27"/>
  <c r="G79" i="28"/>
  <c r="H80" i="28" l="1"/>
  <c r="S17" i="27"/>
  <c r="V17" i="27" s="1"/>
  <c r="S49" i="27"/>
  <c r="V49" i="27" s="1"/>
  <c r="S61" i="27"/>
  <c r="V61" i="27" s="1"/>
  <c r="S6" i="27"/>
  <c r="S26" i="27"/>
  <c r="V26" i="27" s="1"/>
  <c r="S42" i="27"/>
  <c r="V42" i="27" s="1"/>
  <c r="S62" i="27"/>
  <c r="V62" i="27" s="1"/>
  <c r="S86" i="27"/>
  <c r="V86" i="27" s="1"/>
  <c r="H79" i="28"/>
  <c r="S12" i="27"/>
  <c r="V12" i="27" s="1"/>
  <c r="S16" i="27"/>
  <c r="V16" i="27" s="1"/>
  <c r="S24" i="27"/>
  <c r="V24" i="27" s="1"/>
  <c r="S28" i="27"/>
  <c r="V28" i="27" s="1"/>
  <c r="S36" i="27"/>
  <c r="V36" i="27" s="1"/>
  <c r="S40" i="27"/>
  <c r="V40" i="27" s="1"/>
  <c r="S48" i="27"/>
  <c r="V48" i="27" s="1"/>
  <c r="S56" i="27"/>
  <c r="V56" i="27" s="1"/>
  <c r="S60" i="27"/>
  <c r="V60" i="27" s="1"/>
  <c r="S68" i="27"/>
  <c r="V68" i="27" s="1"/>
  <c r="S72" i="27"/>
  <c r="V72" i="27" s="1"/>
  <c r="S80" i="27"/>
  <c r="V80" i="27" s="1"/>
  <c r="S84" i="27"/>
  <c r="V84" i="27" s="1"/>
  <c r="S88" i="27"/>
  <c r="V88" i="27" s="1"/>
  <c r="S96" i="27"/>
  <c r="V96" i="27" s="1"/>
  <c r="S5" i="27"/>
  <c r="S9" i="27"/>
  <c r="V9" i="27" s="1"/>
  <c r="S33" i="27"/>
  <c r="V33" i="27" s="1"/>
  <c r="S57" i="27"/>
  <c r="V57" i="27" s="1"/>
  <c r="S77" i="27"/>
  <c r="V77" i="27" s="1"/>
  <c r="S85" i="27"/>
  <c r="V85" i="27" s="1"/>
  <c r="S93" i="27"/>
  <c r="V93" i="27" s="1"/>
  <c r="S97" i="27"/>
  <c r="V97" i="27" s="1"/>
  <c r="S101" i="27"/>
  <c r="V101" i="27" s="1"/>
  <c r="S45" i="27"/>
  <c r="V45" i="27" s="1"/>
  <c r="S89" i="27"/>
  <c r="V89" i="27" s="1"/>
  <c r="S37" i="27"/>
  <c r="V37" i="27" s="1"/>
  <c r="S65" i="27"/>
  <c r="V65" i="27" s="1"/>
  <c r="S30" i="27"/>
  <c r="V30" i="27" s="1"/>
  <c r="S54" i="27"/>
  <c r="V54" i="27" s="1"/>
  <c r="S82" i="27"/>
  <c r="V82" i="27" s="1"/>
  <c r="S94" i="27"/>
  <c r="V94" i="27" s="1"/>
  <c r="S21" i="27"/>
  <c r="V21" i="27" s="1"/>
  <c r="S53" i="27"/>
  <c r="V53" i="27" s="1"/>
  <c r="S22" i="27"/>
  <c r="V22" i="27" s="1"/>
  <c r="S66" i="27"/>
  <c r="V66" i="27" s="1"/>
  <c r="S29" i="27"/>
  <c r="V29" i="27" s="1"/>
  <c r="S73" i="27"/>
  <c r="S10" i="27"/>
  <c r="V10" i="27" s="1"/>
  <c r="S34" i="27"/>
  <c r="V34" i="27" s="1"/>
  <c r="S50" i="27"/>
  <c r="V50" i="27" s="1"/>
  <c r="S74" i="27"/>
  <c r="S98" i="27"/>
  <c r="V98" i="27" s="1"/>
  <c r="S15" i="27"/>
  <c r="V15" i="27" s="1"/>
  <c r="S23" i="27"/>
  <c r="V23" i="27" s="1"/>
  <c r="S31" i="27"/>
  <c r="V31" i="27" s="1"/>
  <c r="S39" i="27"/>
  <c r="V39" i="27" s="1"/>
  <c r="S47" i="27"/>
  <c r="V47" i="27" s="1"/>
  <c r="S55" i="27"/>
  <c r="V55" i="27" s="1"/>
  <c r="S59" i="27"/>
  <c r="V59" i="27" s="1"/>
  <c r="S67" i="27"/>
  <c r="V67" i="27" s="1"/>
  <c r="S75" i="27"/>
  <c r="S87" i="27"/>
  <c r="V87" i="27" s="1"/>
  <c r="S99" i="27"/>
  <c r="V99" i="27" s="1"/>
  <c r="S13" i="27"/>
  <c r="V13" i="27" s="1"/>
  <c r="S41" i="27"/>
  <c r="V41" i="27" s="1"/>
  <c r="S81" i="27"/>
  <c r="V81" i="27" s="1"/>
  <c r="S18" i="27"/>
  <c r="V18" i="27" s="1"/>
  <c r="S38" i="27"/>
  <c r="V38" i="27" s="1"/>
  <c r="S58" i="27"/>
  <c r="V58" i="27" s="1"/>
  <c r="S78" i="27"/>
  <c r="V78" i="27" s="1"/>
  <c r="S102" i="27"/>
  <c r="V102" i="27" s="1"/>
  <c r="S7" i="27"/>
  <c r="V7" i="27" s="1"/>
  <c r="S11" i="27"/>
  <c r="V11" i="27" s="1"/>
  <c r="S19" i="27"/>
  <c r="V19" i="27" s="1"/>
  <c r="S27" i="27"/>
  <c r="V27" i="27" s="1"/>
  <c r="S35" i="27"/>
  <c r="V35" i="27" s="1"/>
  <c r="S43" i="27"/>
  <c r="V43" i="27" s="1"/>
  <c r="S51" i="27"/>
  <c r="V51" i="27" s="1"/>
  <c r="S63" i="27"/>
  <c r="V63" i="27" s="1"/>
  <c r="S71" i="27"/>
  <c r="V71" i="27" s="1"/>
  <c r="S79" i="27"/>
  <c r="V79" i="27" s="1"/>
  <c r="S83" i="27"/>
  <c r="V83" i="27" s="1"/>
  <c r="S91" i="27"/>
  <c r="V91" i="27" s="1"/>
  <c r="S95" i="27"/>
  <c r="V95" i="27" s="1"/>
  <c r="S103" i="27"/>
  <c r="V103" i="27" s="1"/>
  <c r="S25" i="27"/>
  <c r="V25" i="27" s="1"/>
  <c r="S69" i="27"/>
  <c r="V69" i="27" s="1"/>
  <c r="S14" i="27"/>
  <c r="V14" i="27" s="1"/>
  <c r="S46" i="27"/>
  <c r="V46" i="27" s="1"/>
  <c r="S70" i="27"/>
  <c r="V70" i="27" s="1"/>
  <c r="S90" i="27"/>
  <c r="V90" i="27" s="1"/>
  <c r="S8" i="27"/>
  <c r="V8" i="27" s="1"/>
  <c r="S20" i="27"/>
  <c r="V20" i="27" s="1"/>
  <c r="S32" i="27"/>
  <c r="V32" i="27" s="1"/>
  <c r="S44" i="27"/>
  <c r="V44" i="27" s="1"/>
  <c r="S52" i="27"/>
  <c r="V52" i="27" s="1"/>
  <c r="S64" i="27"/>
  <c r="V64" i="27" s="1"/>
  <c r="S76" i="27"/>
  <c r="V76" i="27" s="1"/>
  <c r="S92" i="27"/>
  <c r="V92" i="27" s="1"/>
  <c r="S100" i="27"/>
  <c r="V100" i="27" s="1"/>
  <c r="C19" i="33" l="1"/>
  <c r="V6" i="27"/>
  <c r="G81" i="28"/>
  <c r="V74" i="27"/>
  <c r="G149" i="28"/>
  <c r="V73" i="27"/>
  <c r="G148" i="28"/>
  <c r="V75" i="27"/>
  <c r="G150" i="28"/>
  <c r="V5" i="27"/>
  <c r="G80" i="28"/>
  <c r="U97" i="27"/>
  <c r="U29" i="27"/>
  <c r="U67" i="27"/>
  <c r="U96" i="27"/>
  <c r="U44" i="27"/>
  <c r="U83" i="27"/>
  <c r="U50" i="27"/>
  <c r="U21" i="27"/>
  <c r="U63" i="27"/>
  <c r="U101" i="27"/>
  <c r="U85" i="27"/>
  <c r="U69" i="27"/>
  <c r="U53" i="27"/>
  <c r="U33" i="27"/>
  <c r="U13" i="27"/>
  <c r="U87" i="27"/>
  <c r="U7" i="27"/>
  <c r="U71" i="27"/>
  <c r="U100" i="27"/>
  <c r="U84" i="27"/>
  <c r="U68" i="27"/>
  <c r="U52" i="27"/>
  <c r="U32" i="27"/>
  <c r="U26" i="27"/>
  <c r="U103" i="27"/>
  <c r="U15" i="27"/>
  <c r="U102" i="27"/>
  <c r="U86" i="27"/>
  <c r="U70" i="27"/>
  <c r="U54" i="27"/>
  <c r="U34" i="27"/>
  <c r="U75" i="27"/>
  <c r="U49" i="27"/>
  <c r="U20" i="27"/>
  <c r="U66" i="27"/>
  <c r="U24" i="27"/>
  <c r="U99" i="27"/>
  <c r="U11" i="27"/>
  <c r="U93" i="27"/>
  <c r="U77" i="27"/>
  <c r="U61" i="27"/>
  <c r="U45" i="27"/>
  <c r="U25" i="27"/>
  <c r="U16" i="27"/>
  <c r="U47" i="27"/>
  <c r="U28" i="27"/>
  <c r="U43" i="27"/>
  <c r="U92" i="27"/>
  <c r="U76" i="27"/>
  <c r="U60" i="27"/>
  <c r="U40" i="27"/>
  <c r="X4" i="27"/>
  <c r="U4" i="27"/>
  <c r="U6" i="27"/>
  <c r="U55" i="27"/>
  <c r="U94" i="27"/>
  <c r="U78" i="27"/>
  <c r="U62" i="27"/>
  <c r="U42" i="27"/>
  <c r="U22" i="27"/>
  <c r="U39" i="27"/>
  <c r="U81" i="27"/>
  <c r="U5" i="27"/>
  <c r="U48" i="27"/>
  <c r="U51" i="27"/>
  <c r="U80" i="27"/>
  <c r="U14" i="27"/>
  <c r="U30" i="27"/>
  <c r="U9" i="27"/>
  <c r="U31" i="27"/>
  <c r="U65" i="27"/>
  <c r="U64" i="27"/>
  <c r="U82" i="27"/>
  <c r="U59" i="27"/>
  <c r="U37" i="27"/>
  <c r="U12" i="27"/>
  <c r="U79" i="27"/>
  <c r="U89" i="27"/>
  <c r="U73" i="27"/>
  <c r="U57" i="27"/>
  <c r="U41" i="27"/>
  <c r="U17" i="27"/>
  <c r="U27" i="27"/>
  <c r="U8" i="27"/>
  <c r="U91" i="27"/>
  <c r="U23" i="27"/>
  <c r="U88" i="27"/>
  <c r="U72" i="27"/>
  <c r="U56" i="27"/>
  <c r="U36" i="27"/>
  <c r="U46" i="27"/>
  <c r="U35" i="27"/>
  <c r="U90" i="27"/>
  <c r="U74" i="27"/>
  <c r="U58" i="27"/>
  <c r="U38" i="27"/>
  <c r="U18" i="27"/>
  <c r="U95" i="27"/>
  <c r="U19" i="27"/>
  <c r="U98" i="27"/>
  <c r="U10" i="27"/>
  <c r="D15" i="34" l="1"/>
  <c r="V2" i="27"/>
  <c r="X2" i="27" s="1"/>
  <c r="X42" i="27"/>
  <c r="X31" i="27"/>
  <c r="X35" i="27"/>
  <c r="X91" i="27"/>
  <c r="X8" i="27"/>
  <c r="X29" i="27"/>
  <c r="X11" i="27"/>
  <c r="X24" i="27"/>
  <c r="X61" i="27"/>
  <c r="X99" i="27"/>
  <c r="X17" i="27"/>
  <c r="X87" i="27"/>
  <c r="X37" i="27"/>
  <c r="X69" i="27"/>
  <c r="X76" i="27"/>
  <c r="X7" i="27"/>
  <c r="C18" i="33" l="1"/>
  <c r="C21" i="33" s="1"/>
  <c r="Y35" i="27"/>
  <c r="Y31" i="27"/>
  <c r="Y42" i="27"/>
  <c r="Y8" i="27"/>
  <c r="Y29" i="27"/>
  <c r="Y91" i="27"/>
  <c r="T2" i="27"/>
  <c r="G9" i="26" s="1"/>
  <c r="Y87" i="27"/>
  <c r="X43" i="27"/>
  <c r="X77" i="27"/>
  <c r="X74" i="27"/>
  <c r="X19" i="27"/>
  <c r="X60" i="27"/>
  <c r="X65" i="27"/>
  <c r="Y69" i="27"/>
  <c r="Y37" i="27"/>
  <c r="Y17" i="27"/>
  <c r="Y99" i="27"/>
  <c r="X38" i="27"/>
  <c r="X36" i="27"/>
  <c r="X46" i="27"/>
  <c r="X53" i="27"/>
  <c r="X18" i="27"/>
  <c r="Y11" i="27"/>
  <c r="X16" i="27"/>
  <c r="Y61" i="27"/>
  <c r="X23" i="27"/>
  <c r="X21" i="27"/>
  <c r="X25" i="27"/>
  <c r="X98" i="27"/>
  <c r="X79" i="27"/>
  <c r="X72" i="27"/>
  <c r="X64" i="27"/>
  <c r="X13" i="27"/>
  <c r="X27" i="27"/>
  <c r="X44" i="27"/>
  <c r="X62" i="27"/>
  <c r="X83" i="27"/>
  <c r="Y7" i="27"/>
  <c r="Y76" i="27"/>
  <c r="Y24" i="27"/>
  <c r="X100" i="27"/>
  <c r="X63" i="27"/>
  <c r="X39" i="27"/>
  <c r="X59" i="27"/>
  <c r="X50" i="27"/>
  <c r="X71" i="27"/>
  <c r="X70" i="27"/>
  <c r="X96" i="27"/>
  <c r="C20" i="33" l="1"/>
  <c r="Y23" i="27"/>
  <c r="Y64" i="27"/>
  <c r="S2" i="27"/>
  <c r="E9" i="26" s="1"/>
  <c r="Y77" i="27"/>
  <c r="Y70" i="27"/>
  <c r="Y44" i="27"/>
  <c r="Y74" i="27"/>
  <c r="Y100" i="27"/>
  <c r="Y79" i="27"/>
  <c r="Y21" i="27"/>
  <c r="Y63" i="27"/>
  <c r="Y16" i="27"/>
  <c r="Y39" i="27"/>
  <c r="Y18" i="27"/>
  <c r="Y38" i="27"/>
  <c r="Y72" i="27"/>
  <c r="Y98" i="27"/>
  <c r="Y53" i="27"/>
  <c r="X45" i="27"/>
  <c r="X78" i="27"/>
  <c r="X84" i="27"/>
  <c r="X81" i="27"/>
  <c r="X10" i="27"/>
  <c r="X20" i="27"/>
  <c r="X48" i="27"/>
  <c r="X55" i="27"/>
  <c r="X34" i="27"/>
  <c r="X6" i="27"/>
  <c r="Y13" i="27"/>
  <c r="X90" i="27"/>
  <c r="Y90" i="27" s="1"/>
  <c r="X67" i="27"/>
  <c r="Y60" i="27"/>
  <c r="X41" i="27"/>
  <c r="X68" i="27"/>
  <c r="X66" i="27"/>
  <c r="X94" i="27"/>
  <c r="X93" i="27"/>
  <c r="X40" i="27"/>
  <c r="X73" i="27"/>
  <c r="X85" i="27"/>
  <c r="Y19" i="27"/>
  <c r="X52" i="27"/>
  <c r="X97" i="27"/>
  <c r="X95" i="27"/>
  <c r="X51" i="27"/>
  <c r="Y83" i="27"/>
  <c r="X82" i="27"/>
  <c r="X32" i="27"/>
  <c r="X57" i="27"/>
  <c r="X80" i="27"/>
  <c r="Y43" i="27"/>
  <c r="X56" i="27"/>
  <c r="Y50" i="27"/>
  <c r="X22" i="27"/>
  <c r="X102" i="27"/>
  <c r="Y62" i="27"/>
  <c r="Y27" i="27"/>
  <c r="Y25" i="27"/>
  <c r="X47" i="27"/>
  <c r="X14" i="27"/>
  <c r="X28" i="27"/>
  <c r="X75" i="27"/>
  <c r="X15" i="27"/>
  <c r="X88" i="27"/>
  <c r="X30" i="27"/>
  <c r="X58" i="27"/>
  <c r="X5" i="27"/>
  <c r="X49" i="27"/>
  <c r="X86" i="27"/>
  <c r="X12" i="27"/>
  <c r="X26" i="27"/>
  <c r="X9" i="27"/>
  <c r="X101" i="27"/>
  <c r="Y96" i="27"/>
  <c r="Y71" i="27"/>
  <c r="X92" i="27"/>
  <c r="X33" i="27"/>
  <c r="Y59" i="27"/>
  <c r="X89" i="27"/>
  <c r="X103" i="27"/>
  <c r="X54" i="27"/>
  <c r="Y46" i="27"/>
  <c r="Y36" i="27"/>
  <c r="Y65" i="27"/>
  <c r="Y54" i="27" l="1"/>
  <c r="Y14" i="27"/>
  <c r="Y51" i="27"/>
  <c r="Y9" i="27"/>
  <c r="Y5" i="27"/>
  <c r="Y57" i="27"/>
  <c r="Y94" i="27"/>
  <c r="Y92" i="27"/>
  <c r="Y58" i="27"/>
  <c r="Y30" i="27"/>
  <c r="Y15" i="27"/>
  <c r="Y102" i="27"/>
  <c r="Y82" i="27"/>
  <c r="Y97" i="27"/>
  <c r="Y40" i="27"/>
  <c r="Y67" i="27"/>
  <c r="Y85" i="27"/>
  <c r="Y68" i="27"/>
  <c r="Y101" i="27"/>
  <c r="Y49" i="27"/>
  <c r="Y28" i="27"/>
  <c r="Y73" i="27"/>
  <c r="Y47" i="27"/>
  <c r="Y10" i="27"/>
  <c r="Y45" i="27"/>
  <c r="Y26" i="27"/>
  <c r="Y88" i="27"/>
  <c r="Y22" i="27"/>
  <c r="Y95" i="27"/>
  <c r="Y20" i="27"/>
  <c r="Y103" i="27"/>
  <c r="U2" i="27"/>
  <c r="F9" i="26" s="1"/>
  <c r="Y41" i="27"/>
  <c r="Y48" i="27"/>
  <c r="Y81" i="27"/>
  <c r="Y33" i="27"/>
  <c r="Y56" i="27"/>
  <c r="Y4" i="27"/>
  <c r="Y32" i="27"/>
  <c r="Y52" i="27"/>
  <c r="Y66" i="27"/>
  <c r="Y6" i="27"/>
  <c r="Y34" i="27"/>
  <c r="Y12" i="27"/>
  <c r="Y75" i="27"/>
  <c r="Y84" i="27"/>
  <c r="Y89" i="27"/>
  <c r="Y80" i="27"/>
  <c r="Y93" i="27"/>
  <c r="Y78" i="27"/>
  <c r="Y86" i="27"/>
  <c r="Y55" i="27"/>
  <c r="Y2" i="27" l="1"/>
  <c r="O9" i="1" l="1"/>
  <c r="D4" i="28"/>
  <c r="D5" i="28"/>
  <c r="D7" i="28"/>
  <c r="D8" i="28"/>
  <c r="D9" i="28"/>
  <c r="D10" i="28"/>
  <c r="D11" i="28"/>
  <c r="D12" i="28"/>
  <c r="D13" i="28"/>
  <c r="D14" i="28"/>
  <c r="D15" i="28"/>
  <c r="D16" i="28"/>
  <c r="D23" i="28"/>
  <c r="D24" i="28"/>
  <c r="D25" i="28"/>
  <c r="D26" i="28"/>
  <c r="D27" i="28"/>
  <c r="D3" i="28"/>
  <c r="D30" i="28"/>
  <c r="D31" i="28"/>
  <c r="D32" i="28"/>
  <c r="D33" i="28"/>
  <c r="D34" i="28"/>
  <c r="D35" i="28"/>
  <c r="D36" i="28"/>
  <c r="D37" i="28"/>
  <c r="D38" i="28"/>
  <c r="D39" i="28"/>
  <c r="D40" i="28"/>
  <c r="D52" i="28"/>
  <c r="D53" i="28"/>
  <c r="D29" i="28"/>
  <c r="J2" i="24"/>
  <c r="Q9" i="24"/>
  <c r="Q24" i="24"/>
  <c r="M5" i="23"/>
  <c r="N5" i="23" s="1"/>
  <c r="Q5" i="23"/>
  <c r="Q6" i="23"/>
  <c r="Q7" i="23"/>
  <c r="Q8" i="23"/>
  <c r="Q9" i="23"/>
  <c r="Q10" i="23"/>
  <c r="Q11" i="23"/>
  <c r="Q12" i="23"/>
  <c r="Q13" i="23"/>
  <c r="Q14" i="23"/>
  <c r="Q15" i="23"/>
  <c r="Q21" i="23"/>
  <c r="Q22" i="23"/>
  <c r="Q23" i="23"/>
  <c r="Q24" i="23"/>
  <c r="Q25" i="23"/>
  <c r="Q27" i="23"/>
  <c r="Q28" i="23"/>
  <c r="Q4" i="23"/>
  <c r="O5" i="23"/>
  <c r="O6" i="23"/>
  <c r="O7" i="23"/>
  <c r="O8" i="23"/>
  <c r="P8" i="23" s="1"/>
  <c r="O9" i="23"/>
  <c r="P9" i="23" s="1"/>
  <c r="O10" i="23"/>
  <c r="O11" i="23"/>
  <c r="O12" i="23"/>
  <c r="O13" i="23"/>
  <c r="O14" i="23"/>
  <c r="O15" i="23"/>
  <c r="O21" i="23"/>
  <c r="O22" i="23"/>
  <c r="O23" i="23"/>
  <c r="O24" i="23"/>
  <c r="O25" i="23"/>
  <c r="O27" i="23"/>
  <c r="O28" i="23"/>
  <c r="O4" i="23"/>
  <c r="M6" i="23"/>
  <c r="N6" i="23" s="1"/>
  <c r="R6" i="23" s="1"/>
  <c r="M7" i="23"/>
  <c r="N7" i="23" s="1"/>
  <c r="R7" i="23" s="1"/>
  <c r="M8" i="23"/>
  <c r="N8" i="23" s="1"/>
  <c r="R8" i="23" s="1"/>
  <c r="M9" i="23"/>
  <c r="N9" i="23" s="1"/>
  <c r="R9" i="23" s="1"/>
  <c r="M10" i="23"/>
  <c r="N10" i="23" s="1"/>
  <c r="R10" i="23" s="1"/>
  <c r="M11" i="23"/>
  <c r="N11" i="23" s="1"/>
  <c r="R11" i="23" s="1"/>
  <c r="M12" i="23"/>
  <c r="N12" i="23" s="1"/>
  <c r="R12" i="23" s="1"/>
  <c r="M13" i="23"/>
  <c r="N13" i="23" s="1"/>
  <c r="R13" i="23" s="1"/>
  <c r="M14" i="23"/>
  <c r="N14" i="23" s="1"/>
  <c r="R14" i="23" s="1"/>
  <c r="M15" i="23"/>
  <c r="N15" i="23" s="1"/>
  <c r="R15" i="23" s="1"/>
  <c r="M21" i="23"/>
  <c r="N21" i="23" s="1"/>
  <c r="R21" i="23" s="1"/>
  <c r="M22" i="23"/>
  <c r="N22" i="23" s="1"/>
  <c r="R22" i="23" s="1"/>
  <c r="M23" i="23"/>
  <c r="N23" i="23" s="1"/>
  <c r="R23" i="23" s="1"/>
  <c r="M24" i="23"/>
  <c r="N24" i="23" s="1"/>
  <c r="R24" i="23" s="1"/>
  <c r="M25" i="23"/>
  <c r="N25" i="23" s="1"/>
  <c r="R25" i="23" s="1"/>
  <c r="M27" i="23"/>
  <c r="N27" i="23" s="1"/>
  <c r="R27" i="23" s="1"/>
  <c r="M28" i="23"/>
  <c r="N28" i="23" s="1"/>
  <c r="R28" i="23" s="1"/>
  <c r="M4" i="23"/>
  <c r="N4" i="23" s="1"/>
  <c r="L5" i="23"/>
  <c r="L6" i="23"/>
  <c r="L7" i="23"/>
  <c r="L8" i="23"/>
  <c r="L9" i="23"/>
  <c r="L10" i="23"/>
  <c r="L11" i="23"/>
  <c r="L12" i="23"/>
  <c r="L13" i="23"/>
  <c r="L14" i="23"/>
  <c r="L15" i="23"/>
  <c r="L21" i="23"/>
  <c r="L22" i="23"/>
  <c r="L23" i="23"/>
  <c r="L24" i="23"/>
  <c r="L25" i="23"/>
  <c r="L27" i="23"/>
  <c r="L28" i="23"/>
  <c r="L4" i="23"/>
  <c r="O5" i="1"/>
  <c r="O6" i="1"/>
  <c r="O8" i="1"/>
  <c r="O10" i="1"/>
  <c r="O11" i="1"/>
  <c r="O12" i="1"/>
  <c r="O13" i="1"/>
  <c r="O14" i="1"/>
  <c r="O15" i="1"/>
  <c r="O16" i="1"/>
  <c r="O17" i="1"/>
  <c r="O24" i="1"/>
  <c r="O25" i="1"/>
  <c r="O26" i="1"/>
  <c r="O27" i="1"/>
  <c r="O28" i="1"/>
  <c r="O4" i="1"/>
  <c r="S4" i="1" s="1"/>
  <c r="C8" i="26"/>
  <c r="C10" i="26" s="1"/>
  <c r="D19" i="33" s="1"/>
  <c r="J8" i="28" l="1"/>
  <c r="G8" i="28"/>
  <c r="M2" i="24"/>
  <c r="N2" i="23"/>
  <c r="R2" i="23" s="1"/>
  <c r="R4" i="23"/>
  <c r="I15" i="28"/>
  <c r="K15" i="28" a="1"/>
  <c r="K15" i="28" s="1"/>
  <c r="I37" i="28"/>
  <c r="K37" i="28" a="1"/>
  <c r="K37" i="28" s="1"/>
  <c r="O3" i="28"/>
  <c r="K14" i="28" a="1"/>
  <c r="K14" i="28" s="1"/>
  <c r="I14" i="28"/>
  <c r="I36" i="28"/>
  <c r="K36" i="28" a="1"/>
  <c r="K36" i="28" s="1"/>
  <c r="I27" i="28"/>
  <c r="K27" i="28" a="1"/>
  <c r="K27" i="28" s="1"/>
  <c r="K13" i="28" a="1"/>
  <c r="K13" i="28" s="1"/>
  <c r="I13" i="28"/>
  <c r="K16" i="28" a="1"/>
  <c r="K16" i="28" s="1"/>
  <c r="I16" i="28"/>
  <c r="O29" i="28"/>
  <c r="K35" i="28" a="1"/>
  <c r="K35" i="28" s="1"/>
  <c r="I35" i="28"/>
  <c r="I26" i="28"/>
  <c r="K26" i="28" a="1"/>
  <c r="K26" i="28" s="1"/>
  <c r="K4" i="28" a="1"/>
  <c r="K4" i="28" s="1"/>
  <c r="I4" i="28"/>
  <c r="I39" i="28"/>
  <c r="K39" i="28" a="1"/>
  <c r="K39" i="28" s="1"/>
  <c r="I53" i="28"/>
  <c r="K53" i="28" a="1"/>
  <c r="K53" i="28" s="1"/>
  <c r="I34" i="28"/>
  <c r="K34" i="28" a="1"/>
  <c r="K34" i="28" s="1"/>
  <c r="I25" i="28"/>
  <c r="K25" i="28" a="1"/>
  <c r="K25" i="28" s="1"/>
  <c r="I30" i="28"/>
  <c r="K30" i="28" a="1"/>
  <c r="K30" i="28" s="1"/>
  <c r="I52" i="28"/>
  <c r="K52" i="28" a="1"/>
  <c r="K52" i="28" s="1"/>
  <c r="I33" i="28"/>
  <c r="K33" i="28" a="1"/>
  <c r="K33" i="28" s="1"/>
  <c r="K24" i="28" a="1"/>
  <c r="K24" i="28" s="1"/>
  <c r="I24" i="28"/>
  <c r="I31" i="28"/>
  <c r="K31" i="28" a="1"/>
  <c r="K31" i="28" s="1"/>
  <c r="K38" i="28" a="1"/>
  <c r="K38" i="28" s="1"/>
  <c r="I38" i="28"/>
  <c r="K40" i="28" a="1"/>
  <c r="K40" i="28" s="1"/>
  <c r="I40" i="28"/>
  <c r="I32" i="28"/>
  <c r="K32" i="28" a="1"/>
  <c r="K32" i="28" s="1"/>
  <c r="I23" i="28"/>
  <c r="K23" i="28" a="1"/>
  <c r="K23" i="28" s="1"/>
  <c r="G31" i="28"/>
  <c r="O31" i="28"/>
  <c r="E31" i="28"/>
  <c r="F31" i="28"/>
  <c r="L31" i="28"/>
  <c r="M31" i="28"/>
  <c r="N31" i="28"/>
  <c r="H31" i="28"/>
  <c r="J31" i="28"/>
  <c r="B31" i="28"/>
  <c r="P31" i="28"/>
  <c r="B38" i="28"/>
  <c r="M38" i="28"/>
  <c r="O38" i="28"/>
  <c r="N38" i="28"/>
  <c r="J38" i="28"/>
  <c r="H38" i="28"/>
  <c r="F38" i="28"/>
  <c r="E38" i="28"/>
  <c r="L38" i="28"/>
  <c r="P38" i="28"/>
  <c r="G38" i="28"/>
  <c r="B30" i="28"/>
  <c r="M30" i="28"/>
  <c r="O30" i="28"/>
  <c r="J30" i="28"/>
  <c r="P30" i="28"/>
  <c r="F30" i="28"/>
  <c r="G30" i="28"/>
  <c r="L30" i="28"/>
  <c r="N30" i="28"/>
  <c r="H30" i="28"/>
  <c r="E30" i="28"/>
  <c r="B37" i="28"/>
  <c r="J37" i="28"/>
  <c r="L37" i="28"/>
  <c r="M37" i="28"/>
  <c r="E37" i="28"/>
  <c r="N37" i="28"/>
  <c r="F37" i="28"/>
  <c r="O37" i="28"/>
  <c r="G37" i="28"/>
  <c r="P37" i="28"/>
  <c r="H37" i="28"/>
  <c r="F36" i="28"/>
  <c r="G36" i="28"/>
  <c r="H36" i="28"/>
  <c r="L36" i="28"/>
  <c r="M36" i="28"/>
  <c r="N36" i="28"/>
  <c r="O36" i="28"/>
  <c r="E36" i="28"/>
  <c r="P36" i="28"/>
  <c r="J36" i="28"/>
  <c r="B36" i="28"/>
  <c r="G35" i="28"/>
  <c r="F35" i="28"/>
  <c r="L35" i="28"/>
  <c r="M35" i="28"/>
  <c r="N35" i="28"/>
  <c r="O35" i="28"/>
  <c r="E35" i="28"/>
  <c r="J35" i="28"/>
  <c r="B35" i="28"/>
  <c r="P35" i="28"/>
  <c r="H35" i="28"/>
  <c r="L53" i="28"/>
  <c r="H53" i="28"/>
  <c r="B53" i="28"/>
  <c r="J53" i="28"/>
  <c r="M53" i="28"/>
  <c r="N53" i="28"/>
  <c r="E53" i="28"/>
  <c r="O53" i="28"/>
  <c r="F53" i="28"/>
  <c r="P53" i="28"/>
  <c r="G53" i="28"/>
  <c r="B34" i="28"/>
  <c r="M34" i="28"/>
  <c r="P34" i="28"/>
  <c r="J34" i="28"/>
  <c r="F34" i="28"/>
  <c r="G34" i="28"/>
  <c r="H34" i="28"/>
  <c r="E34" i="28"/>
  <c r="N34" i="28"/>
  <c r="L34" i="28"/>
  <c r="O34" i="28"/>
  <c r="O52" i="28"/>
  <c r="E52" i="28"/>
  <c r="P52" i="28"/>
  <c r="F52" i="28"/>
  <c r="G52" i="28"/>
  <c r="H52" i="28"/>
  <c r="L52" i="28"/>
  <c r="M52" i="28"/>
  <c r="N52" i="28"/>
  <c r="B52" i="28"/>
  <c r="J52" i="28"/>
  <c r="F33" i="28"/>
  <c r="O33" i="28"/>
  <c r="G33" i="28"/>
  <c r="P33" i="28"/>
  <c r="H33" i="28"/>
  <c r="B33" i="28"/>
  <c r="J33" i="28"/>
  <c r="L33" i="28"/>
  <c r="M33" i="28"/>
  <c r="E33" i="28"/>
  <c r="N33" i="28"/>
  <c r="G39" i="28"/>
  <c r="O39" i="28"/>
  <c r="E39" i="28"/>
  <c r="F39" i="28"/>
  <c r="L39" i="28"/>
  <c r="M39" i="28"/>
  <c r="N39" i="28"/>
  <c r="H39" i="28"/>
  <c r="P39" i="28"/>
  <c r="J39" i="28"/>
  <c r="B39" i="28"/>
  <c r="M40" i="28"/>
  <c r="N40" i="28"/>
  <c r="O40" i="28"/>
  <c r="E40" i="28"/>
  <c r="P40" i="28"/>
  <c r="F40" i="28"/>
  <c r="G40" i="28"/>
  <c r="H40" i="28"/>
  <c r="L40" i="28"/>
  <c r="B40" i="28"/>
  <c r="J40" i="28"/>
  <c r="M32" i="28"/>
  <c r="N32" i="28"/>
  <c r="O32" i="28"/>
  <c r="E32" i="28"/>
  <c r="P32" i="28"/>
  <c r="F32" i="28"/>
  <c r="G32" i="28"/>
  <c r="H32" i="28"/>
  <c r="L32" i="28"/>
  <c r="B32" i="28"/>
  <c r="J32" i="28"/>
  <c r="G16" i="28"/>
  <c r="F16" i="28"/>
  <c r="L16" i="28"/>
  <c r="M16" i="28"/>
  <c r="N16" i="28"/>
  <c r="O16" i="28"/>
  <c r="E16" i="28"/>
  <c r="H16" i="28"/>
  <c r="P16" i="28"/>
  <c r="J16" i="28"/>
  <c r="E8" i="28"/>
  <c r="F8" i="28"/>
  <c r="L8" i="28"/>
  <c r="M8" i="28"/>
  <c r="N8" i="28"/>
  <c r="O8" i="28"/>
  <c r="P8" i="28"/>
  <c r="H8" i="28"/>
  <c r="L15" i="28"/>
  <c r="G15" i="28"/>
  <c r="H15" i="28"/>
  <c r="J15" i="28"/>
  <c r="N15" i="28"/>
  <c r="P15" i="28"/>
  <c r="E15" i="28"/>
  <c r="M15" i="28"/>
  <c r="O15" i="28"/>
  <c r="F15" i="28"/>
  <c r="L7" i="28"/>
  <c r="G7" i="28"/>
  <c r="H7" i="28"/>
  <c r="J7" i="28"/>
  <c r="M7" i="28"/>
  <c r="N7" i="28"/>
  <c r="P7" i="28"/>
  <c r="E7" i="28"/>
  <c r="F7" i="28"/>
  <c r="O7" i="28"/>
  <c r="G14" i="28"/>
  <c r="E14" i="28"/>
  <c r="F14" i="28"/>
  <c r="L14" i="28"/>
  <c r="M14" i="28"/>
  <c r="N14" i="28"/>
  <c r="O14" i="28"/>
  <c r="H14" i="28"/>
  <c r="J14" i="28"/>
  <c r="P14" i="28"/>
  <c r="G6" i="28"/>
  <c r="E6" i="28"/>
  <c r="F6" i="28"/>
  <c r="L6" i="28"/>
  <c r="M6" i="28"/>
  <c r="N6" i="28"/>
  <c r="O6" i="28"/>
  <c r="H6" i="28"/>
  <c r="J6" i="28"/>
  <c r="K6" i="28" s="1" a="1"/>
  <c r="K6" i="28" s="1"/>
  <c r="P6" i="28"/>
  <c r="L27" i="28"/>
  <c r="M27" i="28"/>
  <c r="N27" i="28"/>
  <c r="P27" i="28"/>
  <c r="E27" i="28"/>
  <c r="G27" i="28"/>
  <c r="H27" i="28"/>
  <c r="J27" i="28"/>
  <c r="B27" i="28"/>
  <c r="O27" i="28"/>
  <c r="F27" i="28"/>
  <c r="L13" i="28"/>
  <c r="G13" i="28"/>
  <c r="H13" i="28"/>
  <c r="J13" i="28"/>
  <c r="M13" i="28"/>
  <c r="N13" i="28"/>
  <c r="P13" i="28"/>
  <c r="E13" i="28"/>
  <c r="O13" i="28"/>
  <c r="F13" i="28"/>
  <c r="L5" i="28"/>
  <c r="G5" i="28"/>
  <c r="H5" i="28"/>
  <c r="J5" i="28"/>
  <c r="M5" i="28"/>
  <c r="N5" i="28"/>
  <c r="P5" i="28"/>
  <c r="E5" i="28"/>
  <c r="O5" i="28"/>
  <c r="F5" i="28"/>
  <c r="G26" i="28"/>
  <c r="N26" i="28"/>
  <c r="O26" i="28"/>
  <c r="E26" i="28"/>
  <c r="F26" i="28"/>
  <c r="M26" i="28"/>
  <c r="L26" i="28"/>
  <c r="B26" i="28"/>
  <c r="J26" i="28"/>
  <c r="H26" i="28"/>
  <c r="P26" i="28"/>
  <c r="G12" i="28"/>
  <c r="E12" i="28"/>
  <c r="F12" i="28"/>
  <c r="L12" i="28"/>
  <c r="M12" i="28"/>
  <c r="N12" i="28"/>
  <c r="O12" i="28"/>
  <c r="J12" i="28"/>
  <c r="H12" i="28"/>
  <c r="P12" i="28"/>
  <c r="G4" i="28"/>
  <c r="E4" i="28"/>
  <c r="F4" i="28"/>
  <c r="L4" i="28"/>
  <c r="M4" i="28"/>
  <c r="N4" i="28"/>
  <c r="O4" i="28"/>
  <c r="H4" i="28"/>
  <c r="P4" i="28"/>
  <c r="J4" i="28"/>
  <c r="L25" i="28"/>
  <c r="J25" i="28"/>
  <c r="M25" i="28"/>
  <c r="N25" i="28"/>
  <c r="P25" i="28"/>
  <c r="E25" i="28"/>
  <c r="G25" i="28"/>
  <c r="H25" i="28"/>
  <c r="B25" i="28"/>
  <c r="O25" i="28"/>
  <c r="F25" i="28"/>
  <c r="L11" i="28"/>
  <c r="G11" i="28"/>
  <c r="H11" i="28"/>
  <c r="J11" i="28"/>
  <c r="M11" i="28"/>
  <c r="N11" i="28"/>
  <c r="P11" i="28"/>
  <c r="E11" i="28"/>
  <c r="O11" i="28"/>
  <c r="F11" i="28"/>
  <c r="G24" i="28"/>
  <c r="M24" i="28"/>
  <c r="N24" i="28"/>
  <c r="O24" i="28"/>
  <c r="E24" i="28"/>
  <c r="F24" i="28"/>
  <c r="L24" i="28"/>
  <c r="H24" i="28"/>
  <c r="P24" i="28"/>
  <c r="J24" i="28"/>
  <c r="B24" i="28"/>
  <c r="G10" i="28"/>
  <c r="E10" i="28"/>
  <c r="F10" i="28"/>
  <c r="L10" i="28"/>
  <c r="M10" i="28"/>
  <c r="N10" i="28"/>
  <c r="O10" i="28"/>
  <c r="H10" i="28"/>
  <c r="J10" i="28"/>
  <c r="P10" i="28"/>
  <c r="L23" i="28"/>
  <c r="J23" i="28"/>
  <c r="M23" i="28"/>
  <c r="N23" i="28"/>
  <c r="P23" i="28"/>
  <c r="E23" i="28"/>
  <c r="G23" i="28"/>
  <c r="H23" i="28"/>
  <c r="F23" i="28"/>
  <c r="O23" i="28"/>
  <c r="B23" i="28"/>
  <c r="L9" i="28"/>
  <c r="G9" i="28"/>
  <c r="H9" i="28"/>
  <c r="J9" i="28"/>
  <c r="M9" i="28"/>
  <c r="N9" i="28"/>
  <c r="P9" i="28"/>
  <c r="E9" i="28"/>
  <c r="F9" i="28"/>
  <c r="O9" i="28"/>
  <c r="B22" i="28"/>
  <c r="B6" i="28"/>
  <c r="B21" i="28"/>
  <c r="B12" i="28"/>
  <c r="B17" i="28"/>
  <c r="B9" i="28"/>
  <c r="B16" i="28"/>
  <c r="B8" i="28"/>
  <c r="B15" i="28"/>
  <c r="B7" i="28"/>
  <c r="B14" i="28"/>
  <c r="B13" i="28"/>
  <c r="B20" i="28"/>
  <c r="B19" i="28"/>
  <c r="B11" i="28"/>
  <c r="B18" i="28"/>
  <c r="B10" i="28"/>
  <c r="P29" i="28"/>
  <c r="B29" i="28"/>
  <c r="B3" i="28"/>
  <c r="P3" i="28"/>
  <c r="B5" i="28"/>
  <c r="B4" i="28"/>
  <c r="L3" i="28"/>
  <c r="N3" i="28"/>
  <c r="H3" i="28"/>
  <c r="G3" i="28"/>
  <c r="M3" i="28"/>
  <c r="F3" i="28"/>
  <c r="J3" i="28"/>
  <c r="K12" i="28" s="1" a="1"/>
  <c r="K12" i="28" s="1"/>
  <c r="E3" i="28"/>
  <c r="N29" i="28"/>
  <c r="M29" i="28"/>
  <c r="L29" i="28"/>
  <c r="J29" i="28"/>
  <c r="F29" i="28"/>
  <c r="G29" i="28"/>
  <c r="H29" i="28"/>
  <c r="E29" i="28"/>
  <c r="P22" i="23"/>
  <c r="S22" i="23" s="1"/>
  <c r="P11" i="23"/>
  <c r="S11" i="23" s="1"/>
  <c r="P23" i="23"/>
  <c r="S23" i="23" s="1"/>
  <c r="P27" i="23"/>
  <c r="S27" i="23" s="1"/>
  <c r="P13" i="23"/>
  <c r="S13" i="23" s="1"/>
  <c r="P5" i="23"/>
  <c r="P28" i="23"/>
  <c r="S28" i="23" s="1"/>
  <c r="P6" i="23"/>
  <c r="S6" i="23" s="1"/>
  <c r="P25" i="23"/>
  <c r="S25" i="23" s="1"/>
  <c r="P12" i="23"/>
  <c r="S12" i="23" s="1"/>
  <c r="P24" i="23"/>
  <c r="S24" i="23" s="1"/>
  <c r="P14" i="23"/>
  <c r="S14" i="23" s="1"/>
  <c r="P10" i="23"/>
  <c r="S10" i="23" s="1"/>
  <c r="P21" i="23"/>
  <c r="S21" i="23" s="1"/>
  <c r="O24" i="24"/>
  <c r="R24" i="24" s="1"/>
  <c r="P4" i="23"/>
  <c r="P15" i="23"/>
  <c r="S15" i="23" s="1"/>
  <c r="P7" i="23"/>
  <c r="S7" i="23" s="1"/>
  <c r="O9" i="24"/>
  <c r="R9" i="24" s="1"/>
  <c r="O23" i="24"/>
  <c r="Q5" i="1"/>
  <c r="Q25" i="24"/>
  <c r="Q8" i="24"/>
  <c r="S9" i="23"/>
  <c r="S8" i="23"/>
  <c r="P2" i="24"/>
  <c r="O8" i="24"/>
  <c r="Q26" i="24"/>
  <c r="Q27" i="24"/>
  <c r="Q23" i="24"/>
  <c r="Q5" i="24"/>
  <c r="O28" i="24"/>
  <c r="O7" i="24"/>
  <c r="Q28" i="24"/>
  <c r="O27" i="24"/>
  <c r="Q7" i="24"/>
  <c r="O6" i="24"/>
  <c r="O26" i="24"/>
  <c r="O5" i="24"/>
  <c r="R5" i="23"/>
  <c r="K11" i="28" l="1" a="1"/>
  <c r="K11" i="28" s="1"/>
  <c r="K10" i="28" a="1"/>
  <c r="K10" i="28" s="1"/>
  <c r="K81" i="28" a="1"/>
  <c r="K81" i="28" s="1"/>
  <c r="K80" i="28" a="1"/>
  <c r="K80" i="28" s="1"/>
  <c r="K9" i="28" a="1"/>
  <c r="K9" i="28" s="1"/>
  <c r="K7" i="28" a="1"/>
  <c r="K7" i="28" s="1"/>
  <c r="K8" i="28" a="1"/>
  <c r="K8" i="28" s="1"/>
  <c r="K28" i="28" a="1"/>
  <c r="K28" i="28" s="1"/>
  <c r="K29" i="28" a="1"/>
  <c r="K29" i="28" s="1"/>
  <c r="K5" i="28" a="1"/>
  <c r="K5" i="28" s="1"/>
  <c r="K3" i="28" a="1"/>
  <c r="K3" i="28" s="1"/>
  <c r="K79" i="28" a="1"/>
  <c r="K79" i="28" s="1"/>
  <c r="C17" i="34"/>
  <c r="C22" i="34" s="1"/>
  <c r="K54" i="28" a="1"/>
  <c r="K54" i="28" s="1"/>
  <c r="D17" i="34"/>
  <c r="D22" i="34" s="1"/>
  <c r="S4" i="23"/>
  <c r="S5" i="23"/>
  <c r="R23" i="24"/>
  <c r="O25" i="24"/>
  <c r="R25" i="24" s="1"/>
  <c r="Q6" i="24"/>
  <c r="N2" i="24"/>
  <c r="R8" i="24"/>
  <c r="Q4" i="24"/>
  <c r="Q2" i="24"/>
  <c r="R5" i="24"/>
  <c r="R27" i="24"/>
  <c r="R26" i="24"/>
  <c r="R7" i="24"/>
  <c r="R28" i="24"/>
  <c r="H8" i="21"/>
  <c r="H32" i="21" s="1"/>
  <c r="G8" i="21"/>
  <c r="G32" i="21" s="1"/>
  <c r="R6" i="24" l="1"/>
  <c r="O29" i="1"/>
  <c r="O2" i="1" s="1"/>
  <c r="B18" i="33" l="1"/>
  <c r="B20" i="33" s="1"/>
  <c r="S2" i="1"/>
  <c r="S25" i="1"/>
  <c r="S11" i="1"/>
  <c r="S6" i="1"/>
  <c r="S24" i="1"/>
  <c r="S10" i="1"/>
  <c r="S28" i="1"/>
  <c r="S17" i="1"/>
  <c r="S9" i="1"/>
  <c r="S16" i="1"/>
  <c r="S8" i="1"/>
  <c r="S15" i="1"/>
  <c r="S14" i="1"/>
  <c r="S27" i="1"/>
  <c r="S13" i="1"/>
  <c r="S5" i="1"/>
  <c r="S26" i="1"/>
  <c r="S12" i="1"/>
  <c r="O4" i="24"/>
  <c r="R4" i="24" l="1"/>
  <c r="O2" i="24"/>
  <c r="Q2" i="23" l="1"/>
  <c r="O2" i="23" l="1"/>
  <c r="R2" i="24" l="1"/>
  <c r="P2" i="23"/>
  <c r="S2" i="23" s="1"/>
  <c r="R2" i="1" l="1"/>
  <c r="G8" i="26" s="1"/>
  <c r="G10" i="26" s="1"/>
  <c r="S29" i="1" l="1"/>
  <c r="Q4" i="1"/>
  <c r="T4" i="1" s="1"/>
  <c r="T5" i="1"/>
  <c r="Q6" i="1"/>
  <c r="T6" i="1" s="1"/>
  <c r="Q8" i="1"/>
  <c r="T8" i="1" s="1"/>
  <c r="Q9" i="1"/>
  <c r="T9" i="1" s="1"/>
  <c r="Q10" i="1"/>
  <c r="T10" i="1" s="1"/>
  <c r="Q11" i="1"/>
  <c r="T11" i="1" s="1"/>
  <c r="Q12" i="1"/>
  <c r="T12" i="1" s="1"/>
  <c r="Q13" i="1"/>
  <c r="T13" i="1" s="1"/>
  <c r="Q14" i="1"/>
  <c r="T14" i="1" s="1"/>
  <c r="Q15" i="1"/>
  <c r="T15" i="1" s="1"/>
  <c r="Q16" i="1"/>
  <c r="T16" i="1" s="1"/>
  <c r="Q17" i="1"/>
  <c r="T17" i="1" s="1"/>
  <c r="Q24" i="1"/>
  <c r="T24" i="1" s="1"/>
  <c r="Q25" i="1"/>
  <c r="T25" i="1" s="1"/>
  <c r="Q26" i="1"/>
  <c r="T26" i="1" s="1"/>
  <c r="Q27" i="1"/>
  <c r="T27" i="1" s="1"/>
  <c r="Q28" i="1"/>
  <c r="T28" i="1" s="1"/>
  <c r="Q29" i="1"/>
  <c r="T29" i="1" l="1"/>
  <c r="B19" i="33" l="1"/>
  <c r="P2" i="1"/>
  <c r="E8" i="26" s="1"/>
  <c r="Q2" i="1"/>
  <c r="F8" i="26" s="1"/>
  <c r="F10" i="26" s="1"/>
  <c r="B26" i="33" l="1"/>
  <c r="D18" i="33"/>
  <c r="I12" i="28" s="1"/>
  <c r="B21" i="33"/>
  <c r="E10" i="26"/>
  <c r="B24" i="33" s="1"/>
  <c r="I10" i="28" l="1"/>
  <c r="I11" i="28"/>
  <c r="I81" i="28"/>
  <c r="I9" i="28"/>
  <c r="I8" i="28"/>
  <c r="I80" i="28"/>
  <c r="I3" i="28"/>
  <c r="I7" i="28"/>
  <c r="D8" i="26"/>
  <c r="H8" i="26" s="1"/>
  <c r="D9" i="26"/>
  <c r="H9" i="26" s="1"/>
  <c r="I29" i="28"/>
  <c r="I6" i="28"/>
  <c r="B27" i="33"/>
  <c r="B3" i="33"/>
  <c r="I54" i="28"/>
  <c r="I5" i="28"/>
  <c r="I79" i="28"/>
  <c r="T2" i="1"/>
  <c r="D21" i="33"/>
  <c r="D20" i="33"/>
  <c r="E17" i="34" l="1"/>
  <c r="E15" i="34"/>
  <c r="D10" i="26"/>
  <c r="H10" i="26" s="1"/>
  <c r="I9" i="26"/>
  <c r="I8" i="26"/>
  <c r="E22" i="34" l="1"/>
  <c r="I10" i="26"/>
  <c r="B25" i="33"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Kurtz, Spencer</author>
  </authors>
  <commentList>
    <comment ref="E19" authorId="0" shapeId="0" xr:uid="{00000000-0006-0000-0000-000001000000}">
      <text>
        <r>
          <rPr>
            <sz val="9"/>
            <color indexed="81"/>
            <rFont val="Tahoma"/>
            <family val="2"/>
          </rPr>
          <t xml:space="preserve"> Input the 'blended' rate of electricity for the given account number, i.e. the total electric utility costs for at least the previous 12 months divided by the total kWh consumption during the same time period.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Kurtz, Spencer</author>
    <author>Bauer, Jesse</author>
  </authors>
  <commentList>
    <comment ref="B3" authorId="0" shapeId="0" xr:uid="{F128BDDD-481D-4F89-AA4A-29EB643164BA}">
      <text>
        <r>
          <rPr>
            <sz val="9"/>
            <color indexed="81"/>
            <rFont val="Tahoma"/>
            <family val="2"/>
          </rPr>
          <t xml:space="preserve">Does not include internal labor/self-installation costs
</t>
        </r>
      </text>
    </comment>
    <comment ref="H7" authorId="1" shapeId="0" xr:uid="{2685156B-9474-4CF1-9C81-6FCF57510965}">
      <text>
        <r>
          <rPr>
            <sz val="9"/>
            <color indexed="81"/>
            <rFont val="Tahoma"/>
            <family val="2"/>
          </rPr>
          <t>Net project cost is determined by subtracting the total incentive amount from the total gross project cost. Total net project cost could differ from adding the individual net project costs.</t>
        </r>
      </text>
    </comment>
    <comment ref="D10" authorId="1" shapeId="0" xr:uid="{74380362-E31E-4976-BB0F-DE813C64BBCE}">
      <text>
        <r>
          <rPr>
            <sz val="9"/>
            <color indexed="81"/>
            <rFont val="Tahoma"/>
            <family val="2"/>
          </rPr>
          <t xml:space="preserve">The total authorized incentive amount awarded will be up to $30,000 for Small C&amp;I, $100,000 for Large C&amp;I, or 100% of the total project cost(s), whichever is less. The final total could differ from summing the individual incentives from the measure input tabs.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Berry, Rick</author>
    <author>Kurtz, Spencer</author>
  </authors>
  <commentList>
    <comment ref="F1" authorId="0" shapeId="0" xr:uid="{80A1633D-F572-4DF5-90DC-D03228C737B6}">
      <text/>
    </comment>
    <comment ref="G1" authorId="0" shapeId="0" xr:uid="{206CADBD-6A62-46BC-B156-256EC3BA8AE6}">
      <text/>
    </comment>
    <comment ref="H1" authorId="0" shapeId="0" xr:uid="{D2F48FDE-C704-4E9F-91E1-89B85F1B5F3D}">
      <text/>
    </comment>
    <comment ref="H3" authorId="0" shapeId="0" xr:uid="{837E395B-7D8C-4886-8D72-38DC9E64576B}">
      <text>
        <r>
          <rPr>
            <sz val="9"/>
            <color indexed="81"/>
            <rFont val="Tahoma"/>
            <family val="2"/>
          </rPr>
          <t xml:space="preserve">The wattage should be based on the Unit of Measure identified to the right, and referenced from the embedded tables above. </t>
        </r>
      </text>
    </comment>
    <comment ref="L3" authorId="1" shapeId="0" xr:uid="{FB6844BF-2C4D-4C12-9F34-7B685FECD9D4}">
      <text>
        <r>
          <rPr>
            <sz val="9"/>
            <color indexed="81"/>
            <rFont val="Tahoma"/>
            <family val="2"/>
          </rPr>
          <t xml:space="preserve">Insert cost of materials for the measures you are applying for. </t>
        </r>
      </text>
    </comment>
    <comment ref="O3" authorId="1" shapeId="0" xr:uid="{00000000-0006-0000-0200-000006000000}">
      <text>
        <r>
          <rPr>
            <sz val="9"/>
            <color indexed="81"/>
            <rFont val="Tahoma"/>
            <family val="2"/>
          </rPr>
          <t>The total authorized incentive amount awarded will be up to $30,000 for Small C&amp;I, $100,000 for Large C&amp;I or 100% of the total project cost, whichever is less. This value reflects the potential incentive for the measures shown on this tab and does not include a project-level cap. The project-level incentive is provided on the Summary tab.</t>
        </r>
      </text>
    </comment>
    <comment ref="S3" authorId="1" shapeId="0" xr:uid="{00000000-0006-0000-0200-000008000000}">
      <text>
        <r>
          <rPr>
            <sz val="9"/>
            <color indexed="81"/>
            <rFont val="Tahoma"/>
            <family val="2"/>
          </rPr>
          <t>Net project cost is determined by subtracting the total incentive amount from the total gross project cost. Total net project cost could differ from adding the individual net project costs.</t>
        </r>
      </text>
    </comment>
    <comment ref="U3" authorId="1" shapeId="0" xr:uid="{00000000-0006-0000-0200-000009000000}">
      <text>
        <r>
          <rPr>
            <sz val="9"/>
            <color indexed="81"/>
            <rFont val="Tahoma"/>
            <family val="2"/>
          </rPr>
          <t>Add any additional or relevant notes or information for the project here that isn't captured in the previous "customer inputs" for each line item.</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Berry, Rick</author>
    <author>Kurtz, Spencer</author>
  </authors>
  <commentList>
    <comment ref="E1" authorId="0" shapeId="0" xr:uid="{CC6BD693-B518-453D-AAA6-1C75416556F6}">
      <text/>
    </comment>
    <comment ref="F1" authorId="0" shapeId="0" xr:uid="{6935B344-E70B-4C33-A587-6B43F328F2CF}">
      <text/>
    </comment>
    <comment ref="G1" authorId="0" shapeId="0" xr:uid="{9C53C0BB-419B-426C-AB8C-E21CA5B1E9E5}">
      <text/>
    </comment>
    <comment ref="G3" authorId="0" shapeId="0" xr:uid="{3145242A-9587-40B4-A09E-E73AE5BF78B8}">
      <text>
        <r>
          <rPr>
            <sz val="9"/>
            <color indexed="81"/>
            <rFont val="Tahoma"/>
            <family val="2"/>
          </rPr>
          <t xml:space="preserve">The wattage should be based on the Unit of Measure identified to the right, and referenced from the embedded tables above. </t>
        </r>
      </text>
    </comment>
    <comment ref="K3" authorId="1" shapeId="0" xr:uid="{B533B5F5-53D8-4F05-8A7C-9DEF61B5C380}">
      <text>
        <r>
          <rPr>
            <sz val="9"/>
            <color indexed="81"/>
            <rFont val="Tahoma"/>
            <family val="2"/>
          </rPr>
          <t xml:space="preserve">Insert cost of materials for the measures you are applying for. </t>
        </r>
      </text>
    </comment>
    <comment ref="N3" authorId="1" shapeId="0" xr:uid="{B5760E71-A031-40E5-B87D-6F57563CEA13}">
      <text>
        <r>
          <rPr>
            <sz val="9"/>
            <color indexed="81"/>
            <rFont val="Tahoma"/>
            <family val="2"/>
          </rPr>
          <t>The total authorized incentive amount awarded will be up to $30,000 for Small C&amp;I, $100,000 for Large C&amp;I or 100% of the total project cost, whichever is less. This value reflects the potential incentive for the measures shown on this tab and does not include a project-level cap. The project-level incentive is provided on the Summary tab.</t>
        </r>
      </text>
    </comment>
    <comment ref="R3" authorId="1" shapeId="0" xr:uid="{760FFFBD-0A0C-4BA9-ACA7-EC8712B8463A}">
      <text>
        <r>
          <rPr>
            <sz val="9"/>
            <color indexed="81"/>
            <rFont val="Tahoma"/>
            <family val="2"/>
          </rPr>
          <t>Net project cost is determined by subtracting the total incentive amount from the total gross project cost. Total net project cost could differ from adding the individual net project costs.</t>
        </r>
      </text>
    </comment>
    <comment ref="T3" authorId="1" shapeId="0" xr:uid="{E146B685-6A53-462C-8DD7-E8FFBCFA409A}">
      <text>
        <r>
          <rPr>
            <sz val="9"/>
            <color indexed="81"/>
            <rFont val="Tahoma"/>
            <family val="2"/>
          </rPr>
          <t>Add any additional or relevant notes or information for the project here that isn't captured in the previous "customer inputs" for each line item.</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Kurtz, Spencer</author>
  </authors>
  <commentList>
    <comment ref="J3" authorId="0" shapeId="0" xr:uid="{2E77781A-0CB2-4644-88D8-F24EB47544C4}">
      <text>
        <r>
          <rPr>
            <sz val="9"/>
            <color indexed="81"/>
            <rFont val="Tahoma"/>
            <family val="2"/>
          </rPr>
          <t xml:space="preserve">Insert cost of materials for the measures you are applying for. </t>
        </r>
      </text>
    </comment>
    <comment ref="M3" authorId="0" shapeId="0" xr:uid="{7DDC8802-F4CD-47A4-8C5C-0CDC151FC113}">
      <text>
        <r>
          <rPr>
            <sz val="9"/>
            <color indexed="81"/>
            <rFont val="Tahoma"/>
            <family val="2"/>
          </rPr>
          <t>The total authorized incentive amount awarded will be up to $30,000 for Small C&amp;I, $100,000 for Large C&amp;I or 100% of the total project cost, whichever is less. This value reflects the potential incentive for the measures shown on this tab and does not include a project-level cap. The project-level incentive is provided on the Summary tab.</t>
        </r>
      </text>
    </comment>
    <comment ref="Q3" authorId="0" shapeId="0" xr:uid="{C18CBD36-E492-4392-A9E4-4BAF70E62513}">
      <text>
        <r>
          <rPr>
            <sz val="9"/>
            <color indexed="81"/>
            <rFont val="Tahoma"/>
            <family val="2"/>
          </rPr>
          <t>Net project cost is determined by subtracting the total incentive amount from the total gross project cost. Total net project cost could differ from adding the individual net project costs.</t>
        </r>
      </text>
    </comment>
    <comment ref="S3" authorId="0" shapeId="0" xr:uid="{5FB73071-2E2C-49F6-B8D6-55DFC50ED6B7}">
      <text>
        <r>
          <rPr>
            <sz val="9"/>
            <color indexed="81"/>
            <rFont val="Tahoma"/>
            <family val="2"/>
          </rPr>
          <t>Add any additional or relevant notes or information for the project here that isn't captured in the previous "customer inputs" for each line item.</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Sheaffer, Andrew</author>
    <author>Kurtz, Spencer</author>
  </authors>
  <commentList>
    <comment ref="V2" authorId="0" shapeId="0" xr:uid="{7AFE75D7-E4FB-48C0-A1C8-DF60BBEE7B54}">
      <text>
        <r>
          <rPr>
            <sz val="8"/>
            <color indexed="81"/>
            <rFont val="Tahoma"/>
            <family val="2"/>
          </rPr>
          <t xml:space="preserve">Incentives are capped at 100% of the project cost or $25,000, whichever is less. </t>
        </r>
      </text>
    </comment>
    <comment ref="C3" authorId="0" shapeId="0" xr:uid="{F8109EDD-E375-4EC5-903C-896DCD29DEA9}">
      <text>
        <r>
          <rPr>
            <sz val="8"/>
            <color indexed="81"/>
            <rFont val="Tahoma"/>
            <family val="2"/>
          </rPr>
          <t>Location - provide a name for the project location (building or space name)</t>
        </r>
      </text>
    </comment>
    <comment ref="D3" authorId="0" shapeId="0" xr:uid="{15A9014C-490B-4575-B1B8-B6145EE82ED8}">
      <text>
        <r>
          <rPr>
            <sz val="8"/>
            <color indexed="81"/>
            <rFont val="Tahoma"/>
            <family val="2"/>
          </rPr>
          <t xml:space="preserve">Building/Space Type - Choose the most appropriate space type. If you don't see a space type that applies to your project location, please contact Entergy Solutions (1-800-368-3749) and we can assist you in choosing the best option. </t>
        </r>
      </text>
    </comment>
    <comment ref="F3" authorId="0" shapeId="0" xr:uid="{AA853DBA-B045-4857-8F03-408626614461}">
      <text>
        <r>
          <rPr>
            <sz val="8"/>
            <color indexed="81"/>
            <rFont val="Tahoma"/>
            <family val="2"/>
          </rPr>
          <t>Override Annual Hours:  If actual annual operating hours differ significantly from the default operating hours, select "Override" in this column and enter actual operating hours details on the "Custom Hours" tab.</t>
        </r>
      </text>
    </comment>
    <comment ref="G3" authorId="0" shapeId="0" xr:uid="{3A53C9EC-7739-4111-8C84-905572C0ED8F}">
      <text>
        <r>
          <rPr>
            <sz val="8"/>
            <color indexed="81"/>
            <rFont val="Tahoma"/>
            <family val="2"/>
          </rPr>
          <t xml:space="preserve">Annual Hours - annual operating hours are automatically determined based on space type. </t>
        </r>
      </text>
    </comment>
    <comment ref="I3" authorId="0" shapeId="0" xr:uid="{F99FB557-1707-4158-87E1-A0580F80DD73}">
      <text>
        <r>
          <rPr>
            <sz val="11"/>
            <color indexed="81"/>
            <rFont val="Tahoma"/>
            <family val="2"/>
          </rPr>
          <t>Fixture Code - Select the most appropriate fixture code from the "Fixture Codes" tab. Copy and paste into the cell. Here are some common codes for quick reference.</t>
        </r>
      </text>
    </comment>
    <comment ref="J3" authorId="0" shapeId="0" xr:uid="{016B4216-1812-42A0-A419-0703A9A27A15}">
      <text>
        <r>
          <rPr>
            <sz val="8"/>
            <color indexed="81"/>
            <rFont val="Tahoma"/>
            <family val="2"/>
          </rPr>
          <t>Lamp/Fixture Make &amp; Model # -  make sure to input a model # for the proposed fixtures.</t>
        </r>
      </text>
    </comment>
    <comment ref="K3" authorId="0" shapeId="0" xr:uid="{585973D0-81E3-4931-B3C0-DA698B557A25}">
      <text>
        <r>
          <rPr>
            <sz val="8"/>
            <color indexed="81"/>
            <rFont val="Tahoma"/>
            <family val="2"/>
          </rPr>
          <t>Existing Controls - If there are existing lighting controls already in place, select the most appropriate type from the drop-down list. If there are no existing controls, simply select "Switch/No Controls"</t>
        </r>
      </text>
    </comment>
    <comment ref="N3" authorId="0" shapeId="0" xr:uid="{6A8D22A4-3C32-4DF7-81DF-527A119BF140}">
      <text>
        <r>
          <rPr>
            <sz val="8"/>
            <color indexed="81"/>
            <rFont val="Tahoma"/>
            <family val="2"/>
          </rPr>
          <t xml:space="preserve">Lamp/Fixture Make &amp; Model # - make sure to input a full model # for the proposed fixtures.
</t>
        </r>
      </text>
    </comment>
    <comment ref="P3" authorId="0" shapeId="0" xr:uid="{B3330CC6-5C77-458F-9EC1-E77F323B5077}">
      <text>
        <r>
          <rPr>
            <sz val="8"/>
            <color indexed="81"/>
            <rFont val="Tahoma"/>
            <family val="2"/>
          </rPr>
          <t>Qualification - indicate whether the lamp/fixture is qualified by:
-Energy Star (ES)
-Design Lights Consortium (DLC)
-Consortium for Energy Efficiency (CEE)
-National Electric Manufacturers Association (NEMA)</t>
        </r>
      </text>
    </comment>
    <comment ref="Q3" authorId="0" shapeId="0" xr:uid="{5BEA64D6-9A2D-4CB7-A09A-1630E3AE52EF}">
      <text>
        <r>
          <rPr>
            <sz val="8"/>
            <color indexed="81"/>
            <rFont val="Tahoma"/>
            <family val="2"/>
          </rPr>
          <t xml:space="preserve">If you are installing controls in conjunction with a custom lighting fixture retrofit project, please choose the most appropriate controls type from the drop-down list. If there are already existing controls in place, the "Proposed Control(s)" type needs to reflect the selection made in the "Existing Control(s)" column to avoid a savings calculation error. If you are only doing a fixture retrofit project and not planning on installing controls, simply select 'Switch/No Controls' from the drop-down list, which should also be the selection in the "Existing Control(s)" column for this scenario. IF YOU ARE INSTALLING CONTROLS ON EXISTING FIXTURES, YOU MUST USE THE PRESCRIPTIVE CALCULATOR TOOL TO APPLY FOR THE INCENTIVE. </t>
        </r>
      </text>
    </comment>
    <comment ref="R3" authorId="1" shapeId="0" xr:uid="{C91A343C-A98D-491B-859E-EDEE24E820F0}">
      <text>
        <r>
          <rPr>
            <sz val="9"/>
            <color indexed="81"/>
            <rFont val="Tahoma"/>
            <family val="2"/>
          </rPr>
          <t xml:space="preserve">Insert cost of materials for the measures you are applying for. </t>
        </r>
      </text>
    </comment>
    <comment ref="V3" authorId="0" shapeId="0" xr:uid="{B3AF83A5-48A3-4335-9593-708B70320701}">
      <text>
        <r>
          <rPr>
            <sz val="8"/>
            <color indexed="81"/>
            <rFont val="Tahoma"/>
            <family val="2"/>
          </rPr>
          <t>The total authorized incentive amount awarded will be up to $30,000 for Small C&amp;I, $100,000 for Large C&amp;I or 100% of the total project cost, whichever is less. This value reflects the potential incentive for the measures shown on this tab and does not include a project-level cap. The project-level incentive is provided on the Summary tab.</t>
        </r>
      </text>
    </comment>
    <comment ref="X3" authorId="0" shapeId="0" xr:uid="{B27697AD-BB6D-47CE-89AB-B08A0F07A6FE}">
      <text>
        <r>
          <rPr>
            <sz val="8"/>
            <color indexed="81"/>
            <rFont val="Tahoma"/>
            <family val="2"/>
          </rPr>
          <t>Net Project Costs for each project line item do not reflect incentive caps.  The total net project cost in the row above does reflect incentive caps.</t>
        </r>
      </text>
    </comment>
    <comment ref="Y3" authorId="0" shapeId="0" xr:uid="{F8D006C2-B0FB-4A72-ACA6-5F089C66735F}">
      <text>
        <r>
          <rPr>
            <sz val="8"/>
            <color indexed="81"/>
            <rFont val="Tahoma"/>
            <family val="2"/>
          </rPr>
          <t>Project Payback for each project line item do not reflect incentive caps.  The total project payback in the row above does reflect incentive caps.</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Berry, Rick</author>
  </authors>
  <commentList>
    <comment ref="D4" authorId="0" shapeId="0" xr:uid="{4032A24D-0A64-43CA-8A06-FDB5EAE06E26}">
      <text>
        <r>
          <rPr>
            <sz val="9"/>
            <color indexed="81"/>
            <rFont val="Tahoma"/>
            <family val="2"/>
          </rPr>
          <t>F21ILL</t>
        </r>
      </text>
    </comment>
    <comment ref="E4" authorId="0" shapeId="0" xr:uid="{1BB1D138-758E-4190-9E98-CEC6A0879690}">
      <text>
        <r>
          <rPr>
            <sz val="9"/>
            <color indexed="81"/>
            <rFont val="Tahoma"/>
            <family val="2"/>
          </rPr>
          <t>F31ILL</t>
        </r>
      </text>
    </comment>
    <comment ref="F4" authorId="0" shapeId="0" xr:uid="{1E9925FC-20B7-48F0-9023-B929631E6C05}">
      <text>
        <r>
          <rPr>
            <sz val="9"/>
            <color indexed="81"/>
            <rFont val="Tahoma"/>
            <family val="2"/>
          </rPr>
          <t>Table 379, AR TRM v7.0</t>
        </r>
      </text>
    </comment>
    <comment ref="G4" authorId="0" shapeId="0" xr:uid="{B4F796C1-A248-4499-B611-F99DFDDDC236}">
      <text>
        <r>
          <rPr>
            <sz val="9"/>
            <color indexed="81"/>
            <rFont val="Tahoma"/>
            <family val="2"/>
          </rPr>
          <t>F41INLL</t>
        </r>
      </text>
    </comment>
    <comment ref="H4" authorId="0" shapeId="0" xr:uid="{6D7E1ABC-6F2A-4957-87EC-4D4A99F57F3A}">
      <text>
        <r>
          <rPr>
            <sz val="9"/>
            <color indexed="81"/>
            <rFont val="Tahoma"/>
            <family val="2"/>
          </rPr>
          <t>F41IRLL</t>
        </r>
      </text>
    </comment>
    <comment ref="I4" authorId="0" shapeId="0" xr:uid="{F5713131-525D-46BB-8CDD-E92415FC5375}">
      <text>
        <r>
          <rPr>
            <sz val="9"/>
            <color indexed="81"/>
            <rFont val="Tahoma"/>
            <family val="2"/>
          </rPr>
          <t>Table 379, AR TRM v7.0</t>
        </r>
      </text>
    </comment>
    <comment ref="J4" authorId="0" shapeId="0" xr:uid="{624AF5EF-C80E-4071-B733-457584CFEE87}">
      <text>
        <r>
          <rPr>
            <sz val="9"/>
            <color indexed="81"/>
            <rFont val="Tahoma"/>
            <family val="2"/>
          </rPr>
          <t>Table 379, AR TRM v7.0</t>
        </r>
      </text>
    </comment>
    <comment ref="K4" authorId="0" shapeId="0" xr:uid="{EA51F37A-A3A0-4EEA-8DFC-2F3A4E35DEF3}">
      <text>
        <r>
          <rPr>
            <sz val="9"/>
            <color indexed="81"/>
            <rFont val="Tahoma"/>
            <family val="2"/>
          </rPr>
          <t>Table 379, AR TRM v7.0</t>
        </r>
      </text>
    </comment>
    <comment ref="D5" authorId="0" shapeId="0" xr:uid="{CA61A101-121B-44E8-ACB4-0410EC8582D4}">
      <text>
        <r>
          <rPr>
            <sz val="9"/>
            <color indexed="81"/>
            <rFont val="Tahoma"/>
            <family val="2"/>
          </rPr>
          <t>F22ILL</t>
        </r>
      </text>
    </comment>
    <comment ref="E5" authorId="0" shapeId="0" xr:uid="{83D2BE03-2ABF-487C-9D06-8EBEA7CD3B81}">
      <text>
        <r>
          <rPr>
            <sz val="9"/>
            <color indexed="81"/>
            <rFont val="Tahoma"/>
            <family val="2"/>
          </rPr>
          <t>F32ILL</t>
        </r>
      </text>
    </comment>
    <comment ref="F5" authorId="0" shapeId="0" xr:uid="{E701410B-A9DF-4E27-AA9A-2427A3D4D53A}">
      <text>
        <r>
          <rPr>
            <sz val="9"/>
            <color indexed="81"/>
            <rFont val="Tahoma"/>
            <family val="2"/>
          </rPr>
          <t>Table 379, AR TRM v7.0</t>
        </r>
      </text>
    </comment>
    <comment ref="G5" authorId="0" shapeId="0" xr:uid="{C1761C4E-107C-46E2-97B4-E4A681A799FD}">
      <text>
        <r>
          <rPr>
            <sz val="9"/>
            <color indexed="81"/>
            <rFont val="Tahoma"/>
            <family val="2"/>
          </rPr>
          <t>F42INLL</t>
        </r>
      </text>
    </comment>
    <comment ref="H5" authorId="0" shapeId="0" xr:uid="{2414B8BB-65F5-4CAA-B64C-129C72B99562}">
      <text>
        <r>
          <rPr>
            <sz val="9"/>
            <color indexed="81"/>
            <rFont val="Tahoma"/>
            <family val="2"/>
          </rPr>
          <t>F42IRLL</t>
        </r>
      </text>
    </comment>
    <comment ref="I5" authorId="0" shapeId="0" xr:uid="{EDA99A7D-69C7-4F29-8602-6AC62077D936}">
      <text>
        <r>
          <rPr>
            <sz val="9"/>
            <color indexed="81"/>
            <rFont val="Tahoma"/>
            <family val="2"/>
          </rPr>
          <t>Table 379, AR TRM v7.0</t>
        </r>
      </text>
    </comment>
    <comment ref="J5" authorId="0" shapeId="0" xr:uid="{35B19643-6347-4DBE-A3D9-3B7A0B83D341}">
      <text>
        <r>
          <rPr>
            <sz val="9"/>
            <color indexed="81"/>
            <rFont val="Tahoma"/>
            <family val="2"/>
          </rPr>
          <t>Table 379, AR TRM v7.0</t>
        </r>
      </text>
    </comment>
    <comment ref="K5" authorId="0" shapeId="0" xr:uid="{EE3A783A-BE46-44D7-A9CA-CA2A19AD7C53}">
      <text>
        <r>
          <rPr>
            <sz val="9"/>
            <color indexed="81"/>
            <rFont val="Tahoma"/>
            <family val="2"/>
          </rPr>
          <t>Table 379, AR TRM v7.0</t>
        </r>
      </text>
    </comment>
    <comment ref="D6" authorId="0" shapeId="0" xr:uid="{E22DB530-F980-4980-904C-33AFB3506BD1}">
      <text>
        <r>
          <rPr>
            <sz val="9"/>
            <color indexed="81"/>
            <rFont val="Tahoma"/>
            <family val="2"/>
          </rPr>
          <t>F23ILL</t>
        </r>
      </text>
    </comment>
    <comment ref="E6" authorId="0" shapeId="0" xr:uid="{7806955F-D6BB-4B72-8E13-2793F02FB20E}">
      <text>
        <r>
          <rPr>
            <sz val="9"/>
            <color indexed="81"/>
            <rFont val="Tahoma"/>
            <family val="2"/>
          </rPr>
          <t>F33ILL</t>
        </r>
      </text>
    </comment>
    <comment ref="F6" authorId="0" shapeId="0" xr:uid="{5F7DA7C2-3DD2-4E61-80A3-1963AE9D44C5}">
      <text>
        <r>
          <rPr>
            <sz val="9"/>
            <color indexed="81"/>
            <rFont val="Tahoma"/>
            <family val="2"/>
          </rPr>
          <t>Table 379, AR TRM v7.0</t>
        </r>
      </text>
    </comment>
    <comment ref="G6" authorId="0" shapeId="0" xr:uid="{4681E4D0-6ABC-4BB5-915F-54096E77A45B}">
      <text>
        <r>
          <rPr>
            <sz val="9"/>
            <color indexed="81"/>
            <rFont val="Tahoma"/>
            <family val="2"/>
          </rPr>
          <t>F43INLL</t>
        </r>
      </text>
    </comment>
    <comment ref="H6" authorId="0" shapeId="0" xr:uid="{2CFAFE20-BD55-4F9C-BEE4-C5A8C4A813BA}">
      <text>
        <r>
          <rPr>
            <sz val="9"/>
            <color indexed="81"/>
            <rFont val="Tahoma"/>
            <family val="2"/>
          </rPr>
          <t>F43IRLL</t>
        </r>
      </text>
    </comment>
    <comment ref="I6" authorId="0" shapeId="0" xr:uid="{51F2E2E3-F1E6-40A8-A017-A536A33BAAFA}">
      <text>
        <r>
          <rPr>
            <sz val="9"/>
            <color indexed="81"/>
            <rFont val="Tahoma"/>
            <family val="2"/>
          </rPr>
          <t>Table 379, AR TRM v7.0</t>
        </r>
      </text>
    </comment>
    <comment ref="J6" authorId="0" shapeId="0" xr:uid="{1C2E8283-64E7-4272-9661-A2D08A4ABB40}">
      <text>
        <r>
          <rPr>
            <sz val="9"/>
            <color indexed="81"/>
            <rFont val="Tahoma"/>
            <family val="2"/>
          </rPr>
          <t>Table 379, AR TRM v7.0</t>
        </r>
      </text>
    </comment>
    <comment ref="K6" authorId="0" shapeId="0" xr:uid="{CB6B52D1-9351-4CA6-9E4F-9D94BCEECA0D}">
      <text>
        <r>
          <rPr>
            <sz val="9"/>
            <color indexed="81"/>
            <rFont val="Tahoma"/>
            <family val="2"/>
          </rPr>
          <t>Table 379, AR TRM v7.0</t>
        </r>
      </text>
    </comment>
    <comment ref="D7" authorId="0" shapeId="0" xr:uid="{B3D9A6F9-7DEA-47EA-AA41-B79846F4E7EE}">
      <text>
        <r>
          <rPr>
            <sz val="9"/>
            <color indexed="81"/>
            <rFont val="Tahoma"/>
            <family val="2"/>
          </rPr>
          <t>F24ILL</t>
        </r>
      </text>
    </comment>
    <comment ref="E7" authorId="0" shapeId="0" xr:uid="{63C33E3C-314A-49A4-B247-89843C1BB75F}">
      <text>
        <r>
          <rPr>
            <sz val="9"/>
            <color indexed="81"/>
            <rFont val="Tahoma"/>
            <family val="2"/>
          </rPr>
          <t>F34ILL</t>
        </r>
      </text>
    </comment>
    <comment ref="G7" authorId="0" shapeId="0" xr:uid="{BBD8FB73-620C-4538-BE8E-53154E1E7529}">
      <text>
        <r>
          <rPr>
            <sz val="9"/>
            <color indexed="81"/>
            <rFont val="Tahoma"/>
            <family val="2"/>
          </rPr>
          <t>F44INLL</t>
        </r>
      </text>
    </comment>
    <comment ref="H7" authorId="0" shapeId="0" xr:uid="{E63C1D0D-E504-4C8C-9736-B67B65FF55AA}">
      <text>
        <r>
          <rPr>
            <sz val="9"/>
            <color indexed="81"/>
            <rFont val="Tahoma"/>
            <family val="2"/>
          </rPr>
          <t>F44IRLL</t>
        </r>
      </text>
    </comment>
    <comment ref="I7" authorId="0" shapeId="0" xr:uid="{34E891F9-3660-4BB6-AA77-7E6BD83EB529}">
      <text>
        <r>
          <rPr>
            <sz val="9"/>
            <color indexed="81"/>
            <rFont val="Tahoma"/>
            <family val="2"/>
          </rPr>
          <t>Table 379, AR TRM v7.0</t>
        </r>
      </text>
    </comment>
    <comment ref="J7" authorId="0" shapeId="0" xr:uid="{D054E6DA-0964-4091-9AA1-B67187C8FCA8}">
      <text>
        <r>
          <rPr>
            <sz val="9"/>
            <color indexed="81"/>
            <rFont val="Tahoma"/>
            <family val="2"/>
          </rPr>
          <t>Table 379, AR TRM v7.0</t>
        </r>
      </text>
    </comment>
    <comment ref="K7" authorId="0" shapeId="0" xr:uid="{C3708A83-2736-4AC1-A2FB-E9D66C6ACDBE}">
      <text>
        <r>
          <rPr>
            <sz val="9"/>
            <color indexed="81"/>
            <rFont val="Tahoma"/>
            <family val="2"/>
          </rPr>
          <t>Table 379, AR TRM v7.0</t>
        </r>
      </text>
    </comment>
    <comment ref="E8" authorId="0" shapeId="0" xr:uid="{71DB8959-7093-44C4-AF7A-B57D64A19431}">
      <text>
        <r>
          <rPr>
            <sz val="9"/>
            <color indexed="81"/>
            <rFont val="Tahoma"/>
            <family val="2"/>
          </rPr>
          <t>F36ILL/2</t>
        </r>
      </text>
    </comment>
    <comment ref="I8" authorId="0" shapeId="0" xr:uid="{B7F93B8C-E3D5-433C-ADB3-F1EAD98B598A}">
      <text>
        <r>
          <rPr>
            <sz val="9"/>
            <color indexed="81"/>
            <rFont val="Tahoma"/>
            <family val="2"/>
          </rPr>
          <t>Table 379, AR TRM v7.0</t>
        </r>
      </text>
    </comment>
    <comment ref="J8" authorId="0" shapeId="0" xr:uid="{2A6B7AA5-C375-47F4-A531-F6E43A7CE60A}">
      <text>
        <r>
          <rPr>
            <sz val="9"/>
            <color indexed="81"/>
            <rFont val="Tahoma"/>
            <family val="2"/>
          </rPr>
          <t>Table 379, AR TRM v7.0</t>
        </r>
      </text>
    </comment>
    <comment ref="K8" authorId="0" shapeId="0" xr:uid="{0DD627A2-A070-4194-8724-C8F94210F4D7}">
      <text>
        <r>
          <rPr>
            <sz val="9"/>
            <color indexed="81"/>
            <rFont val="Tahoma"/>
            <family val="2"/>
          </rPr>
          <t>Table 379, AR TRM v7.0</t>
        </r>
      </text>
    </comment>
    <comment ref="I9" authorId="0" shapeId="0" xr:uid="{916B2774-27C7-4331-93AD-813183DB7407}">
      <text>
        <r>
          <rPr>
            <sz val="9"/>
            <color indexed="81"/>
            <rFont val="Tahoma"/>
            <family val="2"/>
          </rPr>
          <t>Table 379, AR TRM v7.0</t>
        </r>
      </text>
    </comment>
    <comment ref="J9" authorId="0" shapeId="0" xr:uid="{9ABE644B-A85C-4056-B1A0-4160A9C2BC32}">
      <text>
        <r>
          <rPr>
            <sz val="9"/>
            <color indexed="81"/>
            <rFont val="Tahoma"/>
            <family val="2"/>
          </rPr>
          <t>Table 379, AR TRM v7.0</t>
        </r>
      </text>
    </comment>
    <comment ref="K9" authorId="0" shapeId="0" xr:uid="{1B3B6EB7-BCAB-42EE-8ABE-BCC64573C951}">
      <text>
        <r>
          <rPr>
            <sz val="9"/>
            <color indexed="81"/>
            <rFont val="Tahoma"/>
            <family val="2"/>
          </rPr>
          <t>Table 379, AR TRM v7.0</t>
        </r>
      </text>
    </comment>
    <comment ref="D14" authorId="0" shapeId="0" xr:uid="{58FFF3E6-DAE6-4022-8A19-08DE82A44EBD}">
      <text>
        <r>
          <rPr>
            <sz val="9"/>
            <color indexed="81"/>
            <rFont val="Tahoma"/>
            <family val="2"/>
          </rPr>
          <t>F21GPL-H</t>
        </r>
      </text>
    </comment>
    <comment ref="E14" authorId="0" shapeId="0" xr:uid="{8DB1CE88-2EBD-4C8B-A7FF-BD6119EF031E}">
      <text>
        <r>
          <rPr>
            <sz val="9"/>
            <color indexed="81"/>
            <rFont val="Tahoma"/>
            <family val="2"/>
          </rPr>
          <t>F21GPHL-H</t>
        </r>
      </text>
    </comment>
    <comment ref="F14" authorId="0" shapeId="0" xr:uid="{D737EA19-A7AD-4395-A015-F1B6F3DE35E2}">
      <text>
        <r>
          <rPr>
            <sz val="9"/>
            <color indexed="81"/>
            <rFont val="Tahoma"/>
            <family val="2"/>
          </rPr>
          <t>F41GPL-H</t>
        </r>
      </text>
    </comment>
    <comment ref="G14" authorId="0" shapeId="0" xr:uid="{626E896D-E212-470F-8643-6AFFE8854906}">
      <text>
        <r>
          <rPr>
            <sz val="9"/>
            <color indexed="81"/>
            <rFont val="Tahoma"/>
            <family val="2"/>
          </rPr>
          <t>F41GPHL-H</t>
        </r>
      </text>
    </comment>
    <comment ref="D15" authorId="0" shapeId="0" xr:uid="{8C7FBEB9-4CCD-4DDC-9C34-734821B6BD8B}">
      <text>
        <r>
          <rPr>
            <sz val="9"/>
            <color indexed="81"/>
            <rFont val="Tahoma"/>
            <family val="2"/>
          </rPr>
          <t>F22GPL-H</t>
        </r>
      </text>
    </comment>
    <comment ref="E15" authorId="0" shapeId="0" xr:uid="{21F8D7E1-1D00-4A8D-8B53-0B5A85882F05}">
      <text>
        <r>
          <rPr>
            <sz val="9"/>
            <color indexed="81"/>
            <rFont val="Tahoma"/>
            <family val="2"/>
          </rPr>
          <t>F22GPHL-H</t>
        </r>
      </text>
    </comment>
    <comment ref="F15" authorId="0" shapeId="0" xr:uid="{A9DF3540-C187-442D-B6D3-D4E8FF8E4983}">
      <text>
        <r>
          <rPr>
            <sz val="9"/>
            <color indexed="81"/>
            <rFont val="Tahoma"/>
            <family val="2"/>
          </rPr>
          <t>F42GPL-H</t>
        </r>
      </text>
    </comment>
    <comment ref="G15" authorId="0" shapeId="0" xr:uid="{EE119873-1054-4534-BE0E-361523064C88}">
      <text>
        <r>
          <rPr>
            <sz val="9"/>
            <color indexed="81"/>
            <rFont val="Tahoma"/>
            <family val="2"/>
          </rPr>
          <t>F42GPHL-H</t>
        </r>
      </text>
    </comment>
    <comment ref="D16" authorId="0" shapeId="0" xr:uid="{26CBCFE9-504E-4D18-A152-A9730512CDCA}">
      <text>
        <r>
          <rPr>
            <sz val="9"/>
            <color indexed="81"/>
            <rFont val="Tahoma"/>
            <family val="2"/>
          </rPr>
          <t>F23GPL-H</t>
        </r>
      </text>
    </comment>
    <comment ref="E16" authorId="0" shapeId="0" xr:uid="{CCC0346E-66A3-4C4B-AC04-10561013F277}">
      <text>
        <r>
          <rPr>
            <sz val="9"/>
            <color indexed="81"/>
            <rFont val="Tahoma"/>
            <family val="2"/>
          </rPr>
          <t>F23GPHL/2-H</t>
        </r>
      </text>
    </comment>
    <comment ref="F16" authorId="0" shapeId="0" xr:uid="{C439C227-9E9B-45EB-A267-616AC286AE8C}">
      <text>
        <r>
          <rPr>
            <sz val="9"/>
            <color indexed="81"/>
            <rFont val="Tahoma"/>
            <family val="2"/>
          </rPr>
          <t>F43GPL/2-H</t>
        </r>
      </text>
    </comment>
    <comment ref="G16" authorId="0" shapeId="0" xr:uid="{85FB8455-5423-46F6-B182-FB0CC96155B5}">
      <text>
        <r>
          <rPr>
            <sz val="9"/>
            <color indexed="81"/>
            <rFont val="Tahoma"/>
            <family val="2"/>
          </rPr>
          <t>F43GPHL-H</t>
        </r>
      </text>
    </comment>
    <comment ref="D17" authorId="0" shapeId="0" xr:uid="{899518E0-59FF-444C-BC00-BD3CA0DC4563}">
      <text>
        <r>
          <rPr>
            <sz val="9"/>
            <color indexed="81"/>
            <rFont val="Tahoma"/>
            <family val="2"/>
          </rPr>
          <t>F24GPL/2-H</t>
        </r>
      </text>
    </comment>
    <comment ref="E17" authorId="0" shapeId="0" xr:uid="{916443E9-1437-476C-B599-5649078F3592}">
      <text>
        <r>
          <rPr>
            <sz val="9"/>
            <color indexed="81"/>
            <rFont val="Tahoma"/>
            <family val="2"/>
          </rPr>
          <t>F24GPHL/2-H</t>
        </r>
      </text>
    </comment>
    <comment ref="F17" authorId="0" shapeId="0" xr:uid="{83D21654-781B-4178-ABFC-E9864FE6A228}">
      <text>
        <r>
          <rPr>
            <sz val="9"/>
            <color indexed="81"/>
            <rFont val="Tahoma"/>
            <family val="2"/>
          </rPr>
          <t>F44GPL/2-H</t>
        </r>
      </text>
    </comment>
    <comment ref="G17" authorId="0" shapeId="0" xr:uid="{30FD24C8-3AB4-43DB-913D-DCBF7DAEED23}">
      <text>
        <r>
          <rPr>
            <sz val="9"/>
            <color indexed="81"/>
            <rFont val="Tahoma"/>
            <family val="2"/>
          </rPr>
          <t>F44GPHL/2-H</t>
        </r>
      </text>
    </comment>
    <comment ref="G18" authorId="0" shapeId="0" xr:uid="{9541F103-066C-4B71-B08D-3076B2C7C61B}">
      <text>
        <r>
          <rPr>
            <sz val="9"/>
            <color indexed="81"/>
            <rFont val="Tahoma"/>
            <family val="2"/>
          </rPr>
          <t>F46GPHL/2-H</t>
        </r>
      </text>
    </comment>
    <comment ref="G19" authorId="0" shapeId="0" xr:uid="{B5546583-6043-478E-9AF2-CB5EA88AE2F8}">
      <text>
        <r>
          <rPr>
            <sz val="9"/>
            <color indexed="81"/>
            <rFont val="Tahoma"/>
            <family val="2"/>
          </rPr>
          <t>F48GPHL/2-H</t>
        </r>
      </text>
    </comment>
    <comment ref="D28" authorId="0" shapeId="0" xr:uid="{55AF7396-2C8F-4F1C-AA29-EF0352F53C09}">
      <text>
        <r>
          <rPr>
            <sz val="9"/>
            <color indexed="81"/>
            <rFont val="Tahoma"/>
            <family val="2"/>
          </rPr>
          <t>F21ILL</t>
        </r>
      </text>
    </comment>
    <comment ref="E28" authorId="0" shapeId="0" xr:uid="{89018482-CC33-4414-8D2E-572FD6B7576F}">
      <text>
        <r>
          <rPr>
            <sz val="9"/>
            <color indexed="81"/>
            <rFont val="Tahoma"/>
            <family val="2"/>
          </rPr>
          <t>F31ILL</t>
        </r>
      </text>
    </comment>
    <comment ref="F28" authorId="0" shapeId="0" xr:uid="{508F3E1F-F9CB-468A-B773-62315E317E77}">
      <text>
        <r>
          <rPr>
            <sz val="9"/>
            <color indexed="81"/>
            <rFont val="Tahoma"/>
            <family val="2"/>
          </rPr>
          <t>Table 379, AR TRM v7.0</t>
        </r>
      </text>
    </comment>
    <comment ref="G28" authorId="0" shapeId="0" xr:uid="{160829CD-4C6D-427A-834E-14B14EDA606D}">
      <text>
        <r>
          <rPr>
            <sz val="9"/>
            <color indexed="81"/>
            <rFont val="Tahoma"/>
            <family val="2"/>
          </rPr>
          <t>F41INLL</t>
        </r>
      </text>
    </comment>
    <comment ref="H28" authorId="0" shapeId="0" xr:uid="{A133F20D-0C46-48F5-A4EC-578029C4C7EB}">
      <text>
        <r>
          <rPr>
            <sz val="9"/>
            <color indexed="81"/>
            <rFont val="Tahoma"/>
            <family val="2"/>
          </rPr>
          <t>F41IRLL</t>
        </r>
      </text>
    </comment>
    <comment ref="I28" authorId="0" shapeId="0" xr:uid="{9EFDDC02-841D-4927-B5E0-A327EDF70A08}">
      <text>
        <r>
          <rPr>
            <sz val="9"/>
            <color indexed="81"/>
            <rFont val="Tahoma"/>
            <family val="2"/>
          </rPr>
          <t>Table 379, AR TRM v7.0</t>
        </r>
      </text>
    </comment>
    <comment ref="J28" authorId="0" shapeId="0" xr:uid="{0E45EAE9-B160-450A-93BA-752175A1DA77}">
      <text>
        <r>
          <rPr>
            <sz val="9"/>
            <color indexed="81"/>
            <rFont val="Tahoma"/>
            <family val="2"/>
          </rPr>
          <t>Table 379, AR TRM v7.0</t>
        </r>
      </text>
    </comment>
    <comment ref="K28" authorId="0" shapeId="0" xr:uid="{4089EBE6-369D-4E5C-9F61-07FB8536E7D3}">
      <text>
        <r>
          <rPr>
            <sz val="9"/>
            <color indexed="81"/>
            <rFont val="Tahoma"/>
            <family val="2"/>
          </rPr>
          <t>Table 379, AR TRM v7.0</t>
        </r>
      </text>
    </comment>
    <comment ref="D29" authorId="0" shapeId="0" xr:uid="{68F8D876-1D4E-4956-8620-D2D8136F9417}">
      <text>
        <r>
          <rPr>
            <sz val="9"/>
            <color indexed="81"/>
            <rFont val="Tahoma"/>
            <family val="2"/>
          </rPr>
          <t>F22ILL</t>
        </r>
      </text>
    </comment>
    <comment ref="E29" authorId="0" shapeId="0" xr:uid="{47400657-849F-4F8D-88FB-89F38E51A30D}">
      <text>
        <r>
          <rPr>
            <sz val="9"/>
            <color indexed="81"/>
            <rFont val="Tahoma"/>
            <family val="2"/>
          </rPr>
          <t>F32ILL</t>
        </r>
      </text>
    </comment>
    <comment ref="F29" authorId="0" shapeId="0" xr:uid="{F0842031-3C8F-491A-8264-795184F0D2AA}">
      <text>
        <r>
          <rPr>
            <sz val="9"/>
            <color indexed="81"/>
            <rFont val="Tahoma"/>
            <family val="2"/>
          </rPr>
          <t>Table 379, AR TRM v7.0</t>
        </r>
      </text>
    </comment>
    <comment ref="G29" authorId="0" shapeId="0" xr:uid="{5BA61847-2E24-4A8F-BD5E-A86D1727A00F}">
      <text>
        <r>
          <rPr>
            <sz val="9"/>
            <color indexed="81"/>
            <rFont val="Tahoma"/>
            <family val="2"/>
          </rPr>
          <t>F42INLL</t>
        </r>
      </text>
    </comment>
    <comment ref="H29" authorId="0" shapeId="0" xr:uid="{AA3A1517-3670-4A78-B399-8D4FD5968F7D}">
      <text>
        <r>
          <rPr>
            <sz val="9"/>
            <color indexed="81"/>
            <rFont val="Tahoma"/>
            <family val="2"/>
          </rPr>
          <t>F42IRLL</t>
        </r>
      </text>
    </comment>
    <comment ref="I29" authorId="0" shapeId="0" xr:uid="{D0690437-9879-4322-B521-DAB6FF6788A5}">
      <text>
        <r>
          <rPr>
            <sz val="9"/>
            <color indexed="81"/>
            <rFont val="Tahoma"/>
            <family val="2"/>
          </rPr>
          <t>Table 379, AR TRM v7.0</t>
        </r>
      </text>
    </comment>
    <comment ref="J29" authorId="0" shapeId="0" xr:uid="{F6FBBAC1-114B-4577-9CA5-E86F310497E9}">
      <text>
        <r>
          <rPr>
            <sz val="9"/>
            <color indexed="81"/>
            <rFont val="Tahoma"/>
            <family val="2"/>
          </rPr>
          <t>Table 379, AR TRM v7.0</t>
        </r>
      </text>
    </comment>
    <comment ref="K29" authorId="0" shapeId="0" xr:uid="{D33E58B5-6FDE-40F9-949B-21B3D3AD5865}">
      <text>
        <r>
          <rPr>
            <sz val="9"/>
            <color indexed="81"/>
            <rFont val="Tahoma"/>
            <family val="2"/>
          </rPr>
          <t>Table 379, AR TRM v7.0</t>
        </r>
      </text>
    </comment>
    <comment ref="D30" authorId="0" shapeId="0" xr:uid="{71EA51E6-EC0E-4B65-9656-E603A78EB0CC}">
      <text>
        <r>
          <rPr>
            <sz val="9"/>
            <color indexed="81"/>
            <rFont val="Tahoma"/>
            <family val="2"/>
          </rPr>
          <t>F23ILL</t>
        </r>
      </text>
    </comment>
    <comment ref="E30" authorId="0" shapeId="0" xr:uid="{1B6A691F-170E-4280-A6E7-46E7D390BF0D}">
      <text>
        <r>
          <rPr>
            <sz val="9"/>
            <color indexed="81"/>
            <rFont val="Tahoma"/>
            <family val="2"/>
          </rPr>
          <t>F33ILL</t>
        </r>
      </text>
    </comment>
    <comment ref="F30" authorId="0" shapeId="0" xr:uid="{9AEC5713-46FC-4BA1-A7AD-A8FD3827338D}">
      <text>
        <r>
          <rPr>
            <sz val="9"/>
            <color indexed="81"/>
            <rFont val="Tahoma"/>
            <family val="2"/>
          </rPr>
          <t>Table 379, AR TRM v7.0</t>
        </r>
      </text>
    </comment>
    <comment ref="G30" authorId="0" shapeId="0" xr:uid="{0F452EF0-0290-4261-B4EB-A8124C7E7FA7}">
      <text>
        <r>
          <rPr>
            <sz val="9"/>
            <color indexed="81"/>
            <rFont val="Tahoma"/>
            <family val="2"/>
          </rPr>
          <t>F43INLL</t>
        </r>
      </text>
    </comment>
    <comment ref="H30" authorId="0" shapeId="0" xr:uid="{75E55710-1C3A-470F-BB68-E3EE98D9C4F7}">
      <text>
        <r>
          <rPr>
            <sz val="9"/>
            <color indexed="81"/>
            <rFont val="Tahoma"/>
            <family val="2"/>
          </rPr>
          <t>F43IRLL</t>
        </r>
      </text>
    </comment>
    <comment ref="I30" authorId="0" shapeId="0" xr:uid="{B363E0B0-003E-4172-A985-A23D616C0EFC}">
      <text>
        <r>
          <rPr>
            <sz val="9"/>
            <color indexed="81"/>
            <rFont val="Tahoma"/>
            <family val="2"/>
          </rPr>
          <t>Table 379, AR TRM v7.0</t>
        </r>
      </text>
    </comment>
    <comment ref="J30" authorId="0" shapeId="0" xr:uid="{5A1B6963-E363-40E4-BB60-4BED2121F120}">
      <text>
        <r>
          <rPr>
            <sz val="9"/>
            <color indexed="81"/>
            <rFont val="Tahoma"/>
            <family val="2"/>
          </rPr>
          <t>Table 379, AR TRM v7.0</t>
        </r>
      </text>
    </comment>
    <comment ref="K30" authorId="0" shapeId="0" xr:uid="{83553E90-F3F9-4B6F-A629-B33E9FAD8C88}">
      <text>
        <r>
          <rPr>
            <sz val="9"/>
            <color indexed="81"/>
            <rFont val="Tahoma"/>
            <family val="2"/>
          </rPr>
          <t>Table 379, AR TRM v7.0</t>
        </r>
      </text>
    </comment>
    <comment ref="D31" authorId="0" shapeId="0" xr:uid="{EAE4845B-B99C-4B79-B48C-30F8FC25A79D}">
      <text>
        <r>
          <rPr>
            <sz val="9"/>
            <color indexed="81"/>
            <rFont val="Tahoma"/>
            <family val="2"/>
          </rPr>
          <t>F24ILL</t>
        </r>
      </text>
    </comment>
    <comment ref="E31" authorId="0" shapeId="0" xr:uid="{7ED2E090-1BFB-4BCC-8B93-CAAE4876BFCB}">
      <text>
        <r>
          <rPr>
            <sz val="9"/>
            <color indexed="81"/>
            <rFont val="Tahoma"/>
            <family val="2"/>
          </rPr>
          <t>F34ILL</t>
        </r>
      </text>
    </comment>
    <comment ref="G31" authorId="0" shapeId="0" xr:uid="{04C97179-03D1-4989-99D0-C87403779B9A}">
      <text>
        <r>
          <rPr>
            <sz val="9"/>
            <color indexed="81"/>
            <rFont val="Tahoma"/>
            <family val="2"/>
          </rPr>
          <t>F44INLL</t>
        </r>
      </text>
    </comment>
    <comment ref="H31" authorId="0" shapeId="0" xr:uid="{E29D4F34-F02D-497E-B30A-82BCD1629932}">
      <text>
        <r>
          <rPr>
            <sz val="9"/>
            <color indexed="81"/>
            <rFont val="Tahoma"/>
            <family val="2"/>
          </rPr>
          <t>F44IRLL</t>
        </r>
      </text>
    </comment>
    <comment ref="I31" authorId="0" shapeId="0" xr:uid="{6DC66D81-C415-401E-85D0-EDF2A68B6101}">
      <text>
        <r>
          <rPr>
            <sz val="9"/>
            <color indexed="81"/>
            <rFont val="Tahoma"/>
            <family val="2"/>
          </rPr>
          <t>Table 379, AR TRM v7.0</t>
        </r>
      </text>
    </comment>
    <comment ref="J31" authorId="0" shapeId="0" xr:uid="{EF265B73-4AEE-4C7C-ACB3-F04126A5973E}">
      <text>
        <r>
          <rPr>
            <sz val="9"/>
            <color indexed="81"/>
            <rFont val="Tahoma"/>
            <family val="2"/>
          </rPr>
          <t>Table 379, AR TRM v7.0</t>
        </r>
      </text>
    </comment>
    <comment ref="K31" authorId="0" shapeId="0" xr:uid="{B54C3889-2915-4466-B37F-903825092BFC}">
      <text>
        <r>
          <rPr>
            <sz val="9"/>
            <color indexed="81"/>
            <rFont val="Tahoma"/>
            <family val="2"/>
          </rPr>
          <t>Table 379, AR TRM v7.0</t>
        </r>
      </text>
    </comment>
    <comment ref="E32" authorId="0" shapeId="0" xr:uid="{D43EC424-252E-4278-A2D2-311BC747AC38}">
      <text>
        <r>
          <rPr>
            <sz val="9"/>
            <color indexed="81"/>
            <rFont val="Tahoma"/>
            <family val="2"/>
          </rPr>
          <t>F36ILL/2</t>
        </r>
      </text>
    </comment>
    <comment ref="I32" authorId="0" shapeId="0" xr:uid="{EDF206A6-7EA9-439F-960F-830B1EE16BFA}">
      <text>
        <r>
          <rPr>
            <sz val="9"/>
            <color indexed="81"/>
            <rFont val="Tahoma"/>
            <family val="2"/>
          </rPr>
          <t>Table 379, AR TRM v7.0</t>
        </r>
      </text>
    </comment>
    <comment ref="J32" authorId="0" shapeId="0" xr:uid="{9FD90E86-8A25-4940-B6C0-F4F9B3883C0E}">
      <text>
        <r>
          <rPr>
            <sz val="9"/>
            <color indexed="81"/>
            <rFont val="Tahoma"/>
            <family val="2"/>
          </rPr>
          <t>Table 379, AR TRM v7.0</t>
        </r>
      </text>
    </comment>
    <comment ref="K32" authorId="0" shapeId="0" xr:uid="{2F2890BC-C4E0-4B57-9D06-57994A945826}">
      <text>
        <r>
          <rPr>
            <sz val="9"/>
            <color indexed="81"/>
            <rFont val="Tahoma"/>
            <family val="2"/>
          </rPr>
          <t>Table 379, AR TRM v7.0</t>
        </r>
      </text>
    </comment>
    <comment ref="I33" authorId="0" shapeId="0" xr:uid="{28AA0713-93FB-4704-8210-221137303D98}">
      <text>
        <r>
          <rPr>
            <sz val="9"/>
            <color indexed="81"/>
            <rFont val="Tahoma"/>
            <family val="2"/>
          </rPr>
          <t>Table 379, AR TRM v7.0</t>
        </r>
      </text>
    </comment>
    <comment ref="J33" authorId="0" shapeId="0" xr:uid="{132C8682-897B-4779-9CC7-8E6FFDF709C2}">
      <text>
        <r>
          <rPr>
            <sz val="9"/>
            <color indexed="81"/>
            <rFont val="Tahoma"/>
            <family val="2"/>
          </rPr>
          <t>Table 379, AR TRM v7.0</t>
        </r>
      </text>
    </comment>
    <comment ref="K33" authorId="0" shapeId="0" xr:uid="{E5844FA9-CF7D-46C6-BA29-8B51BC4DF3D1}">
      <text>
        <r>
          <rPr>
            <sz val="9"/>
            <color indexed="81"/>
            <rFont val="Tahoma"/>
            <family val="2"/>
          </rPr>
          <t>Table 379, AR TRM v7.0</t>
        </r>
      </text>
    </comment>
    <comment ref="D38" authorId="0" shapeId="0" xr:uid="{9AB8FAB3-D9E3-4EBA-B352-1E388CFEF15D}">
      <text>
        <r>
          <rPr>
            <sz val="9"/>
            <color indexed="81"/>
            <rFont val="Tahoma"/>
            <family val="2"/>
          </rPr>
          <t>F21GPL-H</t>
        </r>
      </text>
    </comment>
    <comment ref="E38" authorId="0" shapeId="0" xr:uid="{AAA36D21-B1F9-4456-9F23-EC6FBF9405A7}">
      <text>
        <r>
          <rPr>
            <sz val="9"/>
            <color indexed="81"/>
            <rFont val="Tahoma"/>
            <family val="2"/>
          </rPr>
          <t>F21GPHL-H</t>
        </r>
      </text>
    </comment>
    <comment ref="F38" authorId="0" shapeId="0" xr:uid="{9AB6BF84-C4A8-48A8-98A8-0C0D8C5C526E}">
      <text>
        <r>
          <rPr>
            <sz val="9"/>
            <color indexed="81"/>
            <rFont val="Tahoma"/>
            <family val="2"/>
          </rPr>
          <t>F41GPL-H</t>
        </r>
      </text>
    </comment>
    <comment ref="G38" authorId="0" shapeId="0" xr:uid="{127DAE48-2476-46F8-A8E0-5D097AF4561A}">
      <text>
        <r>
          <rPr>
            <sz val="9"/>
            <color indexed="81"/>
            <rFont val="Tahoma"/>
            <family val="2"/>
          </rPr>
          <t>F41GPHL-H</t>
        </r>
      </text>
    </comment>
    <comment ref="D39" authorId="0" shapeId="0" xr:uid="{5970A1F7-125F-4214-AB19-5F54028078F2}">
      <text>
        <r>
          <rPr>
            <sz val="9"/>
            <color indexed="81"/>
            <rFont val="Tahoma"/>
            <family val="2"/>
          </rPr>
          <t>F22GPL-H</t>
        </r>
      </text>
    </comment>
    <comment ref="E39" authorId="0" shapeId="0" xr:uid="{1CF68825-2740-4884-8196-24C6DCBAD573}">
      <text>
        <r>
          <rPr>
            <sz val="9"/>
            <color indexed="81"/>
            <rFont val="Tahoma"/>
            <family val="2"/>
          </rPr>
          <t>F22GPHL-H</t>
        </r>
      </text>
    </comment>
    <comment ref="F39" authorId="0" shapeId="0" xr:uid="{ED0C9054-7258-4547-AC8E-01B9C2CAE49D}">
      <text>
        <r>
          <rPr>
            <sz val="9"/>
            <color indexed="81"/>
            <rFont val="Tahoma"/>
            <family val="2"/>
          </rPr>
          <t>F42GPL-H</t>
        </r>
      </text>
    </comment>
    <comment ref="G39" authorId="0" shapeId="0" xr:uid="{03B9CEEF-0E39-4229-825E-2755D4C85C89}">
      <text>
        <r>
          <rPr>
            <sz val="9"/>
            <color indexed="81"/>
            <rFont val="Tahoma"/>
            <family val="2"/>
          </rPr>
          <t>F42GPHL-H</t>
        </r>
      </text>
    </comment>
    <comment ref="D40" authorId="0" shapeId="0" xr:uid="{EE97EB2F-945C-4EE8-A66C-FA988261D1C4}">
      <text>
        <r>
          <rPr>
            <sz val="9"/>
            <color indexed="81"/>
            <rFont val="Tahoma"/>
            <family val="2"/>
          </rPr>
          <t>F23GPL-H</t>
        </r>
      </text>
    </comment>
    <comment ref="E40" authorId="0" shapeId="0" xr:uid="{5CB407C9-8F48-40B1-B544-C89C81DE3563}">
      <text>
        <r>
          <rPr>
            <sz val="9"/>
            <color indexed="81"/>
            <rFont val="Tahoma"/>
            <family val="2"/>
          </rPr>
          <t>F23GPHL/2-H</t>
        </r>
      </text>
    </comment>
    <comment ref="F40" authorId="0" shapeId="0" xr:uid="{0C7F391E-DC71-4179-B19C-A8672DFBEC30}">
      <text>
        <r>
          <rPr>
            <sz val="9"/>
            <color indexed="81"/>
            <rFont val="Tahoma"/>
            <family val="2"/>
          </rPr>
          <t>F43GPL/2-H</t>
        </r>
      </text>
    </comment>
    <comment ref="G40" authorId="0" shapeId="0" xr:uid="{70AFF7ED-0563-4819-B40C-E61EF97C2F80}">
      <text>
        <r>
          <rPr>
            <sz val="9"/>
            <color indexed="81"/>
            <rFont val="Tahoma"/>
            <family val="2"/>
          </rPr>
          <t>F43GPHL-H</t>
        </r>
      </text>
    </comment>
    <comment ref="D41" authorId="0" shapeId="0" xr:uid="{0D879A2F-8B23-4720-8E3B-402A636D5389}">
      <text>
        <r>
          <rPr>
            <sz val="9"/>
            <color indexed="81"/>
            <rFont val="Tahoma"/>
            <family val="2"/>
          </rPr>
          <t>F24GPL/2-H</t>
        </r>
      </text>
    </comment>
    <comment ref="E41" authorId="0" shapeId="0" xr:uid="{C3D114E8-B911-415C-8E10-E34FFE70BFEF}">
      <text>
        <r>
          <rPr>
            <sz val="9"/>
            <color indexed="81"/>
            <rFont val="Tahoma"/>
            <family val="2"/>
          </rPr>
          <t>F24GPHL/2-H</t>
        </r>
      </text>
    </comment>
    <comment ref="F41" authorId="0" shapeId="0" xr:uid="{40573790-E77F-42F4-A4EB-DC58229A7E42}">
      <text>
        <r>
          <rPr>
            <sz val="9"/>
            <color indexed="81"/>
            <rFont val="Tahoma"/>
            <family val="2"/>
          </rPr>
          <t>F44GPL/2-H</t>
        </r>
      </text>
    </comment>
    <comment ref="G41" authorId="0" shapeId="0" xr:uid="{A3D5BFC1-FD2A-4645-AC5E-05ED14F1138D}">
      <text>
        <r>
          <rPr>
            <sz val="9"/>
            <color indexed="81"/>
            <rFont val="Tahoma"/>
            <family val="2"/>
          </rPr>
          <t>F44GPHL/2-H</t>
        </r>
      </text>
    </comment>
    <comment ref="G42" authorId="0" shapeId="0" xr:uid="{45E421F9-E055-479A-90FD-DFEAF8997992}">
      <text>
        <r>
          <rPr>
            <sz val="9"/>
            <color indexed="81"/>
            <rFont val="Tahoma"/>
            <family val="2"/>
          </rPr>
          <t>F46GPHL/2-H</t>
        </r>
      </text>
    </comment>
    <comment ref="G43" authorId="0" shapeId="0" xr:uid="{B210A4B7-2278-4EA6-8D67-B2A7B89BF432}">
      <text>
        <r>
          <rPr>
            <sz val="9"/>
            <color indexed="81"/>
            <rFont val="Tahoma"/>
            <family val="2"/>
          </rPr>
          <t>F48GPHL/2-H</t>
        </r>
      </text>
    </comment>
  </commentList>
</comments>
</file>

<file path=xl/metadata.xml><?xml version="1.0" encoding="utf-8"?>
<metadata xmlns="http://schemas.openxmlformats.org/spreadsheetml/2006/main" xmlns:xlrd="http://schemas.microsoft.com/office/spreadsheetml/2017/richdata"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<sst xmlns="http://schemas.openxmlformats.org/spreadsheetml/2006/main" count="11272" uniqueCount="3997">
  <si>
    <t>Instructions</t>
  </si>
  <si>
    <t>Name</t>
  </si>
  <si>
    <t>Enter basic customer and trade ally information on this sheet.</t>
  </si>
  <si>
    <t>Instructions for input fields can be found by highlighting the column headers in each table.</t>
  </si>
  <si>
    <t>Contact the program at entergysolutionsla@entergy.com or 844-829-1300 with any questions.</t>
  </si>
  <si>
    <t>Cells throughout the workbook are generally colored as follows:</t>
  </si>
  <si>
    <t>Gray cells like this one generally cannot be changed by the user.</t>
  </si>
  <si>
    <t>Project Stage</t>
  </si>
  <si>
    <t>LED lighting needs to be listed on the certified product list provided below:</t>
  </si>
  <si>
    <t>www.designlights.org/search/</t>
  </si>
  <si>
    <t>Measure Number</t>
  </si>
  <si>
    <t>Category</t>
  </si>
  <si>
    <t>Metric</t>
  </si>
  <si>
    <t>LED T8/T12 Upgrade - 8' Linear</t>
  </si>
  <si>
    <t>LED T8/T12 High Output (HO) Upgrade - 8' Linear</t>
  </si>
  <si>
    <t xml:space="preserve">LED T8/T12 Upgrade - 4' Linear </t>
  </si>
  <si>
    <t>LED T8/T12 High Output (HO) Upgrade - 4' Linear</t>
  </si>
  <si>
    <t xml:space="preserve">LED T8/T12 Upgrade - 2' Linear </t>
  </si>
  <si>
    <t>LED T8/T12 Upgrade - U-tube</t>
  </si>
  <si>
    <t>LED T5 Upgrade - 4' Linear</t>
  </si>
  <si>
    <t>LED T5 High Output (HO) Upgrade - 4' Linear</t>
  </si>
  <si>
    <t>LED T5 Upgrade - 2' Linear</t>
  </si>
  <si>
    <t>LED T5 High Output (HO) Upgrade - 2' Linear</t>
  </si>
  <si>
    <t>LED replacing &lt;175 W HID (nominal lamp wattage)</t>
  </si>
  <si>
    <t>LED replacing 175 W to 250 W HID (nominal lamp wattage)</t>
  </si>
  <si>
    <t>LED replacing 251 W to 400 W HID (nominal lamp wattage)</t>
  </si>
  <si>
    <t>LED replacing 401 W to 1000 W HID (nominal lamp wattage)</t>
  </si>
  <si>
    <t>LED replacing &gt;1000 W HID (nominal lamp wattage)</t>
  </si>
  <si>
    <t>LED Downlight kit</t>
  </si>
  <si>
    <t>N/A</t>
  </si>
  <si>
    <t>Incentive - SC</t>
  </si>
  <si>
    <t>Incentive - LC</t>
  </si>
  <si>
    <t>Location</t>
  </si>
  <si>
    <t>Office</t>
  </si>
  <si>
    <t>Control Type</t>
  </si>
  <si>
    <t>Switch/No Controls</t>
  </si>
  <si>
    <t>Daylighting Control – Continuous Dimming</t>
  </si>
  <si>
    <t>Daylighting Control – Multiple Step Dimming</t>
  </si>
  <si>
    <t>Daylighting Control – ON/OFF (Indoor)</t>
  </si>
  <si>
    <t>Daylighting Control – ON/OFF (Outdoor)</t>
  </si>
  <si>
    <t>Occupancy Sensor</t>
  </si>
  <si>
    <t>Occupancy Sensor w/ Daylighting Control – Continuous Dimming</t>
  </si>
  <si>
    <t>Occupancy Sensor w/ Daylighting Control – Multiple Step Dimming</t>
  </si>
  <si>
    <t>Occupancy Sensor w/ Daylighting Control – ON/OFF</t>
  </si>
  <si>
    <t>Building Type</t>
  </si>
  <si>
    <t>AOH</t>
  </si>
  <si>
    <t>CF</t>
  </si>
  <si>
    <t>Education: k-12, w/o Summer Session</t>
  </si>
  <si>
    <t>Education: College, University, Vocational, Day Care, and K-12 w/ Summer Session</t>
  </si>
  <si>
    <t>Food Sales: Non 24-hour Supermarket/Retail</t>
  </si>
  <si>
    <t>Food Sales: 24-hour Supermarket/Retail</t>
  </si>
  <si>
    <t>Food Service: Fast Food</t>
  </si>
  <si>
    <t>Food Service: Sit-down Restaurant</t>
  </si>
  <si>
    <t>Health Care: Out-patient</t>
  </si>
  <si>
    <t>Health Care: In-patient</t>
  </si>
  <si>
    <t>Lodging (Hotel/Motel/Dorm): Common Areas</t>
  </si>
  <si>
    <t>Lodging (Hotel/Motel/Dorm): Rooms</t>
  </si>
  <si>
    <t>Multi-family Housing: Common Areas</t>
  </si>
  <si>
    <t>Nursing &amp; Resident Care</t>
  </si>
  <si>
    <t>Outdoor</t>
  </si>
  <si>
    <t>Parking Structure</t>
  </si>
  <si>
    <t>Public Assembly</t>
  </si>
  <si>
    <t>Public Order and Safety</t>
  </si>
  <si>
    <t>Religious</t>
  </si>
  <si>
    <t>Retail: Excluding Malls &amp; Strip Centers</t>
  </si>
  <si>
    <t>Retail: Enclosed Mall</t>
  </si>
  <si>
    <t>Retail: Strip Shopping &amp; Non-enclosed Mall</t>
  </si>
  <si>
    <t>Service (Excluding Food)</t>
  </si>
  <si>
    <t>Warehouse: Non-refrigerated</t>
  </si>
  <si>
    <t>Warehouse: Refrigerated</t>
  </si>
  <si>
    <t>Mercury Vapor (MV)</t>
  </si>
  <si>
    <t>Small Commercial Solutions</t>
  </si>
  <si>
    <t>Metal Halide (MH)</t>
  </si>
  <si>
    <t>Large Commercial &amp; Industrial Solutions</t>
  </si>
  <si>
    <t>Pre-Retrofit</t>
  </si>
  <si>
    <t>High Pressure Sodium (HPS)</t>
  </si>
  <si>
    <t>Post-Retrofit</t>
  </si>
  <si>
    <t>Table 375: Lighting Controls – Power Adjustment Factors</t>
  </si>
  <si>
    <t>Table 382: Annual Operating Hours (AOH) and Coincidence Factors (CF)</t>
  </si>
  <si>
    <t>All Building Types: Exit Signs</t>
  </si>
  <si>
    <t>Manufacturing – 3 Shift</t>
  </si>
  <si>
    <t>Manufacturing – 1 and 2 Shift</t>
  </si>
  <si>
    <t>A/C with Gas Heat</t>
  </si>
  <si>
    <t>A/C with Electric Resistance Heat</t>
  </si>
  <si>
    <t>A/C with Heat Pump</t>
  </si>
  <si>
    <t>A/C with No/Unknown Heat</t>
  </si>
  <si>
    <t>Refrigerated Space - Med. Temp (33-41°F)</t>
  </si>
  <si>
    <t>Refrigerated Space - Low Temp (-10-10°F)</t>
  </si>
  <si>
    <t>Unconditioned</t>
  </si>
  <si>
    <t>Exterior LED T8/T12 Upgrade - 8' Linear</t>
  </si>
  <si>
    <t>Exterior LED T8/T12 High Output (HO) Upgrade - 8' Linear</t>
  </si>
  <si>
    <t xml:space="preserve">Exterior LED T8/T12 Upgrade - 4' Linear </t>
  </si>
  <si>
    <t>Exterior LED T8/T12 High Output (HO) Upgrade - 4' Linear</t>
  </si>
  <si>
    <t xml:space="preserve">Exterior LED T8/T12 Upgrade - 2' Linear </t>
  </si>
  <si>
    <t>Exterior LED T8/T12 Upgrade - U-tube</t>
  </si>
  <si>
    <t>Exterior LED T5 Upgrade - 4' Linear</t>
  </si>
  <si>
    <t>Exterior LED T5 High Output (HO) Upgrade - 4' Linear</t>
  </si>
  <si>
    <t>Exterior LED T5 Upgrade - 2' Linear</t>
  </si>
  <si>
    <t>Exterior LED T5 High Output (HO) Upgrade - 2' Linear</t>
  </si>
  <si>
    <t>Exterior LED replacing &lt;175 W HID (nominal lamp wattage)</t>
  </si>
  <si>
    <t>Exterior LED replacing 175 W to 250 W HID (nominal lamp wattage)</t>
  </si>
  <si>
    <t>Exterior LED replacing 251 W to 400 W HID (nominal lamp wattage)</t>
  </si>
  <si>
    <t>Exterior LED replacing 401 W to 1000 W HID (nominal lamp wattage)</t>
  </si>
  <si>
    <t>Exterior LED replacing &gt;1000 W HID (nominal lamp wattage)</t>
  </si>
  <si>
    <t>Exterior LED Downlight kit</t>
  </si>
  <si>
    <t>Interior Lighting</t>
  </si>
  <si>
    <t>Prescriptive Measure</t>
  </si>
  <si>
    <t>Lamp</t>
  </si>
  <si>
    <t>Fixture</t>
  </si>
  <si>
    <t>LED Exit Signs</t>
  </si>
  <si>
    <t>W Controlled</t>
  </si>
  <si>
    <t>Baseline</t>
  </si>
  <si>
    <t>Lamps per Fixture</t>
  </si>
  <si>
    <t>2-Foot, 
17W Lamps</t>
  </si>
  <si>
    <t>3-Foot, 
25W Lamps</t>
  </si>
  <si>
    <t>4-Foot, 32W U-Bend Lamps</t>
  </si>
  <si>
    <t>4-Foot, 
25W Lamps</t>
  </si>
  <si>
    <t>4-Foot, 
28W Lamps</t>
  </si>
  <si>
    <t>4-Foot, 
32W Lamps</t>
  </si>
  <si>
    <t>8-Foot, 
59W Lamps</t>
  </si>
  <si>
    <t>8-Foot, HO,
86W Lamps</t>
  </si>
  <si>
    <t>Nominal Lamp Watts</t>
  </si>
  <si>
    <t>2-Foot, 
14W Lamps</t>
  </si>
  <si>
    <t>2-Foot, HO 
24W Lamps</t>
  </si>
  <si>
    <t>4-Foot, HO 
54W Lamps</t>
  </si>
  <si>
    <t>AR TRM v7.0, p. 413</t>
  </si>
  <si>
    <t>Values from AR TRM v7.0</t>
  </si>
  <si>
    <t>SELECT MEASURE FROM DROPDOWN</t>
  </si>
  <si>
    <t>Interpreted from Table 383: Commercial Interactive Effects</t>
  </si>
  <si>
    <t>HVAC Description</t>
  </si>
  <si>
    <t>PAF</t>
  </si>
  <si>
    <t>Interior Lighting Controls</t>
  </si>
  <si>
    <t>Program Names</t>
  </si>
  <si>
    <t>HID Input Watts</t>
  </si>
  <si>
    <t>Prescriptive</t>
  </si>
  <si>
    <t>Custom</t>
  </si>
  <si>
    <t>Total</t>
  </si>
  <si>
    <t>Project Type</t>
  </si>
  <si>
    <t>Lighting Fixture Retrofit Only</t>
  </si>
  <si>
    <t>Default</t>
  </si>
  <si>
    <t>F42ILU</t>
  </si>
  <si>
    <t>Override</t>
  </si>
  <si>
    <t>Hours</t>
  </si>
  <si>
    <t>Lighting &amp; Controls Retrofit</t>
  </si>
  <si>
    <t>Import?</t>
  </si>
  <si>
    <t>Tab</t>
  </si>
  <si>
    <t>Interior</t>
  </si>
  <si>
    <t>Exterior</t>
  </si>
  <si>
    <t>NA</t>
  </si>
  <si>
    <t>Controls</t>
  </si>
  <si>
    <t>LED001-SCRW</t>
  </si>
  <si>
    <t>Integrated-ballast LED Lamps</t>
  </si>
  <si>
    <t>(1) 1W screw-in lamp/base, any bulb shape</t>
  </si>
  <si>
    <t>Electronic</t>
  </si>
  <si>
    <t>Y</t>
  </si>
  <si>
    <t>LED002-SCRW</t>
  </si>
  <si>
    <t>(1) 2W screw-in lamp/base, any bulb shape</t>
  </si>
  <si>
    <t>LED003-SCRW</t>
  </si>
  <si>
    <t>(1) 3W screw-in lamp/base, any bulb shape</t>
  </si>
  <si>
    <t>LED004-SCRW</t>
  </si>
  <si>
    <t>(1) 4W screw-in lamp/base, any bulb shape</t>
  </si>
  <si>
    <t>LED005-SCRW</t>
  </si>
  <si>
    <t>(1) 5W screw-in lamp/base, any bulb shape</t>
  </si>
  <si>
    <t>LED006-SCRW</t>
  </si>
  <si>
    <t>(1) 6W screw-in lamp/base, any bulb shape</t>
  </si>
  <si>
    <t>LED007-SCRW</t>
  </si>
  <si>
    <t>(1) 7W screw-in lamp/base, any bulb shape</t>
  </si>
  <si>
    <t>LED008-SCRW</t>
  </si>
  <si>
    <t>(1) 8W screw-in lamp/base, any bulb shape</t>
  </si>
  <si>
    <t>LED009-SCRW</t>
  </si>
  <si>
    <t>(1) 9W screw-in lamp/base, any bulb shape</t>
  </si>
  <si>
    <t>LED010-SCRW</t>
  </si>
  <si>
    <t>(1) 10W screw-in lamp/base, any bulb shape</t>
  </si>
  <si>
    <t>LED011-SCRW</t>
  </si>
  <si>
    <t>(1) 11W screw-in lamp/base, any bulb shape</t>
  </si>
  <si>
    <t>LED012-SCRW</t>
  </si>
  <si>
    <t>(1) 12W screw-in lamp/base, any bulb shape</t>
  </si>
  <si>
    <t>LED013-SCRW</t>
  </si>
  <si>
    <t>(1) 13W screw-in lamp/base, any bulb shape</t>
  </si>
  <si>
    <t>LED014-SCRW</t>
  </si>
  <si>
    <t>(1) 14W screw-in lamp/base, any bulb shape</t>
  </si>
  <si>
    <t>LED015-SCRW</t>
  </si>
  <si>
    <t>(1) 15W screw-in lamp/base, any bulb shape</t>
  </si>
  <si>
    <t>LED016-SCRW</t>
  </si>
  <si>
    <t>(1) 16W screw-in lamp/base, any bulb shape</t>
  </si>
  <si>
    <t>LED017-SCRW</t>
  </si>
  <si>
    <t>(1) 17W screw-in lamp/base, any bulb shape</t>
  </si>
  <si>
    <t>LED018-SCRW</t>
  </si>
  <si>
    <t>(1) 18W screw-in lamp/base, any bulb shape</t>
  </si>
  <si>
    <t>LED019-SCRW</t>
  </si>
  <si>
    <t>(1) 19W screw-in lamp/base, any bulb shape</t>
  </si>
  <si>
    <t>LED020-SCRW</t>
  </si>
  <si>
    <t>(1) 20W screw-in lamp/base, any bulb shape</t>
  </si>
  <si>
    <t>LED021-SCRW</t>
  </si>
  <si>
    <t>(1) 21W screw-in lamp/base, any bulb shape</t>
  </si>
  <si>
    <t>LED022-SCRW</t>
  </si>
  <si>
    <t>(1) 22W screw-in lamp/base, any bulb shape</t>
  </si>
  <si>
    <t>LED023-SCRW</t>
  </si>
  <si>
    <t>(1) 23W screw-in lamp/base, any bulb shape</t>
  </si>
  <si>
    <t>LED024-SCRW</t>
  </si>
  <si>
    <t>(1) 24W screw-in lamp/base, any bulb shape</t>
  </si>
  <si>
    <t>LED025-SCRW</t>
  </si>
  <si>
    <t>(1) 25W screw-in lamp/base, any bulb shape</t>
  </si>
  <si>
    <t>LED026-SCRW</t>
  </si>
  <si>
    <t>(1) 26W screw-in lamp/base, any bulb shape</t>
  </si>
  <si>
    <t>LED027-SCRW</t>
  </si>
  <si>
    <t>(1) 27W screw-in lamp/base, any bulb shape</t>
  </si>
  <si>
    <t>LED028-SCRW</t>
  </si>
  <si>
    <t>(1) 28W screw-in lamp/base, any bulb shape</t>
  </si>
  <si>
    <t>LED029-SCRW</t>
  </si>
  <si>
    <t>(1) 29W screw-in lamp/base, any bulb shape</t>
  </si>
  <si>
    <t>LED030-SCRW</t>
  </si>
  <si>
    <t>(1) 30W screw-in lamp/base, any bulb shape</t>
  </si>
  <si>
    <t>LED031-SCRW</t>
  </si>
  <si>
    <t>(1) 31W screw-in lamp/base, any bulb shape</t>
  </si>
  <si>
    <t>LED032-SCRW</t>
  </si>
  <si>
    <t>(1) 32W screw-in lamp/base, any bulb shape</t>
  </si>
  <si>
    <t>LED033-SCRW</t>
  </si>
  <si>
    <t>(1) 33W screw-in lamp/base, any bulb shape</t>
  </si>
  <si>
    <t>LED034-SCRW</t>
  </si>
  <si>
    <t>(1) 34W screw-in lamp/base, any bulb shape</t>
  </si>
  <si>
    <t>LED035-SCRW</t>
  </si>
  <si>
    <t>(1) 35W screw-in lamp/base, any bulb shape</t>
  </si>
  <si>
    <t>LED036-SCRW</t>
  </si>
  <si>
    <t>(1) 36W screw-in lamp/base, any bulb shape</t>
  </si>
  <si>
    <t>LED037-SCRW</t>
  </si>
  <si>
    <t>(1) 37W screw-in lamp/base, any bulb shape</t>
  </si>
  <si>
    <t>LED038-SCRW</t>
  </si>
  <si>
    <t>(1) 38W screw-in lamp/base, any bulb shape</t>
  </si>
  <si>
    <t>LED039-SCRW</t>
  </si>
  <si>
    <t>(1) 39W screw-in lamp/base, any bulb shape</t>
  </si>
  <si>
    <t>LED040-SCRW</t>
  </si>
  <si>
    <t>(1) 40W screw-in lamp/base, any bulb shape</t>
  </si>
  <si>
    <t>LED041-SCRW</t>
  </si>
  <si>
    <t>(1) 41W screw-in lamp/base, any bulb shape</t>
  </si>
  <si>
    <t>LED042-SCRW</t>
  </si>
  <si>
    <t>(1) 42W screw-in lamp/base, any bulb shape</t>
  </si>
  <si>
    <t>LED043-SCRW</t>
  </si>
  <si>
    <t>(1) 43W screw-in lamp/base, any bulb shape</t>
  </si>
  <si>
    <t>LED044-SCRW</t>
  </si>
  <si>
    <t>(1) 44W screw-in lamp/base, any bulb shape</t>
  </si>
  <si>
    <t>LED045-SCRW</t>
  </si>
  <si>
    <t>(1) 45W screw-in lamp/base, any bulb shape</t>
  </si>
  <si>
    <t>LED046-SCRW</t>
  </si>
  <si>
    <t>(1) 46W screw-in lamp/base, any bulb shape</t>
  </si>
  <si>
    <t>LED047-SCRW</t>
  </si>
  <si>
    <t>(1) 47W screw-in lamp/base, any bulb shape</t>
  </si>
  <si>
    <t>LED048-SCRW</t>
  </si>
  <si>
    <t>(1) 48W screw-in lamp/base, any bulb shape</t>
  </si>
  <si>
    <t>LED049-SCRW</t>
  </si>
  <si>
    <t>(1) 49W screw-in lamp/base, any bulb shape</t>
  </si>
  <si>
    <t>LED050-SCRW</t>
  </si>
  <si>
    <t>(1) 50W screw-in lamp/base, any bulb shape</t>
  </si>
  <si>
    <t>LED001-FIXT</t>
  </si>
  <si>
    <t>Light Emitting Diode (LED)</t>
  </si>
  <si>
    <t>(1) 1W fixture, any bulb shape, any application</t>
  </si>
  <si>
    <t>LED002-FIXT</t>
  </si>
  <si>
    <t>(1) 2W fixture, any bulb shape, any application</t>
  </si>
  <si>
    <t>LED003-FIXT</t>
  </si>
  <si>
    <t>(1) 3W fixture, any bulb shape, any application</t>
  </si>
  <si>
    <t>LED004-FIXT</t>
  </si>
  <si>
    <t>(1) 4W fixture, any bulb shape, any application</t>
  </si>
  <si>
    <t>LED005-FIXT</t>
  </si>
  <si>
    <t>(1) 5W fixture, any bulb shape, any application</t>
  </si>
  <si>
    <t>LED006-FIXT</t>
  </si>
  <si>
    <t>(1) 6W fixture, any bulb shape, any application</t>
  </si>
  <si>
    <t>LED007-FIXT</t>
  </si>
  <si>
    <t>(1) 7W fixture, any bulb shape, any application</t>
  </si>
  <si>
    <t>LED008-FIXT</t>
  </si>
  <si>
    <t>(1) 8W fixture, any bulb shape, any application</t>
  </si>
  <si>
    <t>LED009-FIXT</t>
  </si>
  <si>
    <t>(1) 9W fixture, any bulb shape, any application</t>
  </si>
  <si>
    <t>LED010-FIXT</t>
  </si>
  <si>
    <t>(1) 10W fixture, any bulb shape, any application</t>
  </si>
  <si>
    <t>LED011-FIXT</t>
  </si>
  <si>
    <t>(1) 11W fixture, any bulb shape, any application</t>
  </si>
  <si>
    <t>LED012-FIXT</t>
  </si>
  <si>
    <t>(1) 12W fixture, any bulb shape, any application</t>
  </si>
  <si>
    <t>LED013-FIXT</t>
  </si>
  <si>
    <t>(1) 13W fixture, any bulb shape, any application</t>
  </si>
  <si>
    <t>LED014-FIXT</t>
  </si>
  <si>
    <t>(1) 14W fixture, any bulb shape, any application</t>
  </si>
  <si>
    <t>LED015-FIXT</t>
  </si>
  <si>
    <t>(1) 15W fixture, any bulb shape, any application</t>
  </si>
  <si>
    <t>LED016-FIXT</t>
  </si>
  <si>
    <t>(1) 16W fixture, any bulb shape, any application</t>
  </si>
  <si>
    <t>LED017-FIXT</t>
  </si>
  <si>
    <t>(1) 17W fixture, any bulb shape, any application</t>
  </si>
  <si>
    <t>LED018-FIXT</t>
  </si>
  <si>
    <t>(1) 18W fixture, any bulb shape, any application</t>
  </si>
  <si>
    <t>LED019-FIXT</t>
  </si>
  <si>
    <t>(1) 19W fixture, any bulb shape, any application</t>
  </si>
  <si>
    <t>LED020-FIXT</t>
  </si>
  <si>
    <t>(1) 20W fixture, any bulb shape, any application</t>
  </si>
  <si>
    <t>LED021-FIXT</t>
  </si>
  <si>
    <t>(1) 21W fixture, any bulb shape, any application</t>
  </si>
  <si>
    <t>LED022-FIXT</t>
  </si>
  <si>
    <t>(1) 22W fixture, any bulb shape, any application</t>
  </si>
  <si>
    <t>LED023-FIXT</t>
  </si>
  <si>
    <t>(1) 23W fixture, any bulb shape, any application</t>
  </si>
  <si>
    <t>LED024-FIXT</t>
  </si>
  <si>
    <t>(1) 24W fixture, any bulb shape, any application</t>
  </si>
  <si>
    <t>LED025-FIXT</t>
  </si>
  <si>
    <t>(1) 25W fixture, any bulb shape, any application</t>
  </si>
  <si>
    <t>LED026-FIXT</t>
  </si>
  <si>
    <t>(1) 26W fixture, any bulb shape, any application</t>
  </si>
  <si>
    <t>LED027-FIXT</t>
  </si>
  <si>
    <t>(1) 27W fixture, any bulb shape, any application</t>
  </si>
  <si>
    <t>LED028-FIXT</t>
  </si>
  <si>
    <t>(1) 28W fixture, any bulb shape, any application</t>
  </si>
  <si>
    <t>LED029-FIXT</t>
  </si>
  <si>
    <t>(1) 29W fixture, any bulb shape, any application</t>
  </si>
  <si>
    <t>LED030-FIXT</t>
  </si>
  <si>
    <t>(1) 30W fixture, any bulb shape, any application</t>
  </si>
  <si>
    <t>LED031-FIXT</t>
  </si>
  <si>
    <t>(1) 31W fixture, any bulb shape, any application</t>
  </si>
  <si>
    <t>LED032-FIXT</t>
  </si>
  <si>
    <t>(1) 32W fixture, any bulb shape, any application</t>
  </si>
  <si>
    <t>LED033-FIXT</t>
  </si>
  <si>
    <t>(1) 33W fixture, any bulb shape, any application</t>
  </si>
  <si>
    <t>LED034-FIXT</t>
  </si>
  <si>
    <t>(1) 34W fixture, any bulb shape, any application</t>
  </si>
  <si>
    <t>LED035-FIXT</t>
  </si>
  <si>
    <t>(1) 35W fixture, any bulb shape, any application</t>
  </si>
  <si>
    <t>LED036-FIXT</t>
  </si>
  <si>
    <t>(1) 36W fixture, any bulb shape, any application</t>
  </si>
  <si>
    <t>LED037-FIXT</t>
  </si>
  <si>
    <t>(1) 37W fixture, any bulb shape, any application</t>
  </si>
  <si>
    <t>LED038-FIXT</t>
  </si>
  <si>
    <t>(1) 38W fixture, any bulb shape, any application</t>
  </si>
  <si>
    <t>LED039-FIXT</t>
  </si>
  <si>
    <t>(1) 39W fixture, any bulb shape, any application</t>
  </si>
  <si>
    <t>LED040-FIXT</t>
  </si>
  <si>
    <t>(1) 40W fixture, any bulb shape, any application</t>
  </si>
  <si>
    <t>LED041-FIXT</t>
  </si>
  <si>
    <t>(1) 41W fixture, any bulb shape, any application</t>
  </si>
  <si>
    <t>LED042-FIXT</t>
  </si>
  <si>
    <t>(1) 42W fixture, any bulb shape, any application</t>
  </si>
  <si>
    <t>LED043-FIXT</t>
  </si>
  <si>
    <t>(1) 43W fixture, any bulb shape, any application</t>
  </si>
  <si>
    <t>LED044-FIXT</t>
  </si>
  <si>
    <t>(1) 44W fixture, any bulb shape, any application</t>
  </si>
  <si>
    <t>LED045-FIXT</t>
  </si>
  <si>
    <t>(1) 45W fixture, any bulb shape, any application</t>
  </si>
  <si>
    <t>LED046-FIXT</t>
  </si>
  <si>
    <t>(1) 46W fixture, any bulb shape, any application</t>
  </si>
  <si>
    <t>LED047-FIXT</t>
  </si>
  <si>
    <t>(1) 47W fixture, any bulb shape, any application</t>
  </si>
  <si>
    <t>LED048-FIXT</t>
  </si>
  <si>
    <t>(1) 48W fixture, any bulb shape, any application</t>
  </si>
  <si>
    <t>LED049-FIXT</t>
  </si>
  <si>
    <t>(1) 49W fixture, any bulb shape, any application</t>
  </si>
  <si>
    <t>LED050-FIXT</t>
  </si>
  <si>
    <t>(1) 50W fixture, any bulb shape, any application</t>
  </si>
  <si>
    <t>LED051-FIXT</t>
  </si>
  <si>
    <t>(1) 51W fixture, any bulb shape, any application</t>
  </si>
  <si>
    <t>LED052-FIXT</t>
  </si>
  <si>
    <t>(1) 52W fixture, any bulb shape, any application</t>
  </si>
  <si>
    <t>LED053-FIXT</t>
  </si>
  <si>
    <t>(1) 53W fixture, any bulb shape, any application</t>
  </si>
  <si>
    <t>LED054-FIXT</t>
  </si>
  <si>
    <t>(1) 54W fixture, any bulb shape, any application</t>
  </si>
  <si>
    <t>LED055-FIXT</t>
  </si>
  <si>
    <t>(1) 55W fixture, any bulb shape, any application</t>
  </si>
  <si>
    <t>LED056-FIXT</t>
  </si>
  <si>
    <t>(1) 56W fixture, any bulb shape, any application</t>
  </si>
  <si>
    <t>LED057-FIXT</t>
  </si>
  <si>
    <t>(1) 57W fixture, any bulb shape, any application</t>
  </si>
  <si>
    <t>LED058-FIXT</t>
  </si>
  <si>
    <t>(1) 58W fixture, any bulb shape, any application</t>
  </si>
  <si>
    <t>LED059-FIXT</t>
  </si>
  <si>
    <t>(1) 59W fixture, any bulb shape, any application</t>
  </si>
  <si>
    <t>LED060-FIXT</t>
  </si>
  <si>
    <t>(1) 60W fixture, any bulb shape, any application</t>
  </si>
  <si>
    <t>LED061-FIXT</t>
  </si>
  <si>
    <t>(1) 61W fixture, any bulb shape, any application</t>
  </si>
  <si>
    <t>LED062-FIXT</t>
  </si>
  <si>
    <t>(1) 62W fixture, any bulb shape, any application</t>
  </si>
  <si>
    <t>LED063-FIXT</t>
  </si>
  <si>
    <t>(1) 63W fixture, any bulb shape, any application</t>
  </si>
  <si>
    <t>LED064-FIXT</t>
  </si>
  <si>
    <t>(1) 64W fixture, any bulb shape, any application</t>
  </si>
  <si>
    <t>LED065-FIXT</t>
  </si>
  <si>
    <t>(1) 65W fixture, any bulb shape, any application</t>
  </si>
  <si>
    <t>LED066-FIXT</t>
  </si>
  <si>
    <t>(1) 66W fixture, any bulb shape, any application</t>
  </si>
  <si>
    <t>LED067-FIXT</t>
  </si>
  <si>
    <t>(1) 67W fixture, any bulb shape, any application</t>
  </si>
  <si>
    <t>LED068-FIXT</t>
  </si>
  <si>
    <t>(1) 68W fixture, any bulb shape, any application</t>
  </si>
  <si>
    <t>LED069-FIXT</t>
  </si>
  <si>
    <t>(1) 69W fixture, any bulb shape, any application</t>
  </si>
  <si>
    <t>LED070-FIXT</t>
  </si>
  <si>
    <t>(1) 70W fixture, any bulb shape, any application</t>
  </si>
  <si>
    <t>LED071-FIXT</t>
  </si>
  <si>
    <t>(1) 71W fixture, any bulb shape, any application</t>
  </si>
  <si>
    <t>LED072-FIXT</t>
  </si>
  <si>
    <t>(1) 72W fixture, any bulb shape, any application</t>
  </si>
  <si>
    <t>LED073-FIXT</t>
  </si>
  <si>
    <t>(1) 73W fixture, any bulb shape, any application</t>
  </si>
  <si>
    <t>LED074-FIXT</t>
  </si>
  <si>
    <t>(1) 74W fixture, any bulb shape, any application</t>
  </si>
  <si>
    <t>LED075-FIXT</t>
  </si>
  <si>
    <t>(1) 75W fixture, any bulb shape, any application</t>
  </si>
  <si>
    <t>LED076-FIXT</t>
  </si>
  <si>
    <t>(1) 76W fixture, any bulb shape, any application</t>
  </si>
  <si>
    <t>LED077-FIXT</t>
  </si>
  <si>
    <t>(1) 77W fixture, any bulb shape, any application</t>
  </si>
  <si>
    <t>LED078-FIXT</t>
  </si>
  <si>
    <t>(1) 78W fixture, any bulb shape, any application</t>
  </si>
  <si>
    <t>LED079-FIXT</t>
  </si>
  <si>
    <t>(1) 79W fixture, any bulb shape, any application</t>
  </si>
  <si>
    <t>LED080-FIXT</t>
  </si>
  <si>
    <t>(1) 80W fixture, any bulb shape, any application</t>
  </si>
  <si>
    <t>LED081-FIXT</t>
  </si>
  <si>
    <t>(1) 81W fixture, any bulb shape, any application</t>
  </si>
  <si>
    <t>LED082-FIXT</t>
  </si>
  <si>
    <t>(1) 82W fixture, any bulb shape, any application</t>
  </si>
  <si>
    <t>LED083-FIXT</t>
  </si>
  <si>
    <t>(1) 83W fixture, any bulb shape, any application</t>
  </si>
  <si>
    <t>LED084-FIXT</t>
  </si>
  <si>
    <t>(1) 84W fixture, any bulb shape, any application</t>
  </si>
  <si>
    <t>LED085-FIXT</t>
  </si>
  <si>
    <t>(1) 85W fixture, any bulb shape, any application</t>
  </si>
  <si>
    <t>LED086-FIXT</t>
  </si>
  <si>
    <t>(1) 86W fixture, any bulb shape, any application</t>
  </si>
  <si>
    <t>LED087-FIXT</t>
  </si>
  <si>
    <t>(1) 87W fixture, any bulb shape, any application</t>
  </si>
  <si>
    <t>LED088-FIXT</t>
  </si>
  <si>
    <t>(1) 88W fixture, any bulb shape, any application</t>
  </si>
  <si>
    <t>LED089-FIXT</t>
  </si>
  <si>
    <t>(1) 89W fixture, any bulb shape, any application</t>
  </si>
  <si>
    <t>LED090-FIXT</t>
  </si>
  <si>
    <t>(1) 90W fixture, any bulb shape, any application</t>
  </si>
  <si>
    <t>LED091-FIXT</t>
  </si>
  <si>
    <t>(1) 91W fixture, any bulb shape, any application</t>
  </si>
  <si>
    <t>LED092-FIXT</t>
  </si>
  <si>
    <t>(1) 92W fixture, any bulb shape, any application</t>
  </si>
  <si>
    <t>LED093-FIXT</t>
  </si>
  <si>
    <t>(1) 93W fixture, any bulb shape, any application</t>
  </si>
  <si>
    <t>LED094-FIXT</t>
  </si>
  <si>
    <t>(1) 94W fixture, any bulb shape, any application</t>
  </si>
  <si>
    <t>LED095-FIXT</t>
  </si>
  <si>
    <t>(1) 95W fixture, any bulb shape, any application</t>
  </si>
  <si>
    <t>LED096-FIXT</t>
  </si>
  <si>
    <t>(1) 96W fixture, any bulb shape, any application</t>
  </si>
  <si>
    <t>LED097-FIXT</t>
  </si>
  <si>
    <t>(1) 97W fixture, any bulb shape, any application</t>
  </si>
  <si>
    <t>LED098-FIXT</t>
  </si>
  <si>
    <t>(1) 98W fixture, any bulb shape, any application</t>
  </si>
  <si>
    <t>LED099-FIXT</t>
  </si>
  <si>
    <t>(1) 99W fixture, any bulb shape, any application</t>
  </si>
  <si>
    <t>LED100-FIXT</t>
  </si>
  <si>
    <t>(1) 100W fixture, any bulb shape, any application</t>
  </si>
  <si>
    <t>LED101-FIXT</t>
  </si>
  <si>
    <t>(1) 101W fixture, any bulb shape, any application</t>
  </si>
  <si>
    <t>LED102-FIXT</t>
  </si>
  <si>
    <t>(1) 102W fixture, any bulb shape, any application</t>
  </si>
  <si>
    <t>LED103-FIXT</t>
  </si>
  <si>
    <t>(1) 103W fixture, any bulb shape, any application</t>
  </si>
  <si>
    <t>LED104-FIXT</t>
  </si>
  <si>
    <t>(1) 104W fixture, any bulb shape, any application</t>
  </si>
  <si>
    <t>LED105-FIXT</t>
  </si>
  <si>
    <t>(1) 105W fixture, any bulb shape, any application</t>
  </si>
  <si>
    <t>LED106-FIXT</t>
  </si>
  <si>
    <t>(1) 106W fixture, any bulb shape, any application</t>
  </si>
  <si>
    <t>LED107-FIXT</t>
  </si>
  <si>
    <t>(1) 107W fixture, any bulb shape, any application</t>
  </si>
  <si>
    <t>LED108-FIXT</t>
  </si>
  <si>
    <t>(1) 108W fixture, any bulb shape, any application</t>
  </si>
  <si>
    <t>LED109-FIXT</t>
  </si>
  <si>
    <t>(1) 109W fixture, any bulb shape, any application</t>
  </si>
  <si>
    <t>LED110-FIXT</t>
  </si>
  <si>
    <t>(1) 110W fixture, any bulb shape, any application</t>
  </si>
  <si>
    <t>LED111-FIXT</t>
  </si>
  <si>
    <t>(1) 111W fixture, any bulb shape, any application</t>
  </si>
  <si>
    <t>LED112-FIXT</t>
  </si>
  <si>
    <t>(1) 112W fixture, any bulb shape, any application</t>
  </si>
  <si>
    <t>LED113-FIXT</t>
  </si>
  <si>
    <t>(1) 113W fixture, any bulb shape, any application</t>
  </si>
  <si>
    <t>LED114-FIXT</t>
  </si>
  <si>
    <t>(1) 114W fixture, any bulb shape, any application</t>
  </si>
  <si>
    <t>LED115-FIXT</t>
  </si>
  <si>
    <t>(1) 115W fixture, any bulb shape, any application</t>
  </si>
  <si>
    <t>LED116-FIXT</t>
  </si>
  <si>
    <t>(1) 116W fixture, any bulb shape, any application</t>
  </si>
  <si>
    <t>LED117-FIXT</t>
  </si>
  <si>
    <t>(1) 117W fixture, any bulb shape, any application</t>
  </si>
  <si>
    <t>LED118-FIXT</t>
  </si>
  <si>
    <t>(1) 118W fixture, any bulb shape, any application</t>
  </si>
  <si>
    <t>LED119-FIXT</t>
  </si>
  <si>
    <t>(1) 119W fixture, any bulb shape, any application</t>
  </si>
  <si>
    <t>LED120-FIXT</t>
  </si>
  <si>
    <t>(1) 120W fixture, any bulb shape, any application</t>
  </si>
  <si>
    <t>LED121-FIXT</t>
  </si>
  <si>
    <t>(1) 121W fixture, any bulb shape, any application</t>
  </si>
  <si>
    <t>LED122-FIXT</t>
  </si>
  <si>
    <t>(1) 122W fixture, any bulb shape, any application</t>
  </si>
  <si>
    <t>LED123-FIXT</t>
  </si>
  <si>
    <t>(1) 123W fixture, any bulb shape, any application</t>
  </si>
  <si>
    <t>LED124-FIXT</t>
  </si>
  <si>
    <t>(1) 124W fixture, any bulb shape, any application</t>
  </si>
  <si>
    <t>LED125-FIXT</t>
  </si>
  <si>
    <t>(1) 125W fixture, any bulb shape, any application</t>
  </si>
  <si>
    <t>LED126-FIXT</t>
  </si>
  <si>
    <t>(1) 126W fixture, any bulb shape, any application</t>
  </si>
  <si>
    <t>LED127-FIXT</t>
  </si>
  <si>
    <t>(1) 127W fixture, any bulb shape, any application</t>
  </si>
  <si>
    <t>LED128-FIXT</t>
  </si>
  <si>
    <t>(1) 128W fixture, any bulb shape, any application</t>
  </si>
  <si>
    <t>LED129-FIXT</t>
  </si>
  <si>
    <t>(1) 129W fixture, any bulb shape, any application</t>
  </si>
  <si>
    <t>LED130-FIXT</t>
  </si>
  <si>
    <t>(1) 130W fixture, any bulb shape, any application</t>
  </si>
  <si>
    <t>LED131-FIXT</t>
  </si>
  <si>
    <t>(1) 131W fixture, any bulb shape, any application</t>
  </si>
  <si>
    <t>LED132-FIXT</t>
  </si>
  <si>
    <t>(1) 132W fixture, any bulb shape, any application</t>
  </si>
  <si>
    <t>LED133-FIXT</t>
  </si>
  <si>
    <t>(1) 133W fixture, any bulb shape, any application</t>
  </si>
  <si>
    <t>LED134-FIXT</t>
  </si>
  <si>
    <t>(1) 134W fixture, any bulb shape, any application</t>
  </si>
  <si>
    <t>LED135-FIXT</t>
  </si>
  <si>
    <t>(1) 135W fixture, any bulb shape, any application</t>
  </si>
  <si>
    <t>LED136-FIXT</t>
  </si>
  <si>
    <t>(1) 136W fixture, any bulb shape, any application</t>
  </si>
  <si>
    <t>LED137-FIXT</t>
  </si>
  <si>
    <t>(1) 137W fixture, any bulb shape, any application</t>
  </si>
  <si>
    <t>LED138-FIXT</t>
  </si>
  <si>
    <t>(1) 138W fixture, any bulb shape, any application</t>
  </si>
  <si>
    <t>LED139-FIXT</t>
  </si>
  <si>
    <t>(1) 139W fixture, any bulb shape, any application</t>
  </si>
  <si>
    <t>LED140-FIXT</t>
  </si>
  <si>
    <t>(1) 140W fixture, any bulb shape, any application</t>
  </si>
  <si>
    <t>LED141-FIXT</t>
  </si>
  <si>
    <t>(1) 141W fixture, any bulb shape, any application</t>
  </si>
  <si>
    <t>LED142-FIXT</t>
  </si>
  <si>
    <t>(1) 142W fixture, any bulb shape, any application</t>
  </si>
  <si>
    <t>LED143-FIXT</t>
  </si>
  <si>
    <t>(1) 143W fixture, any bulb shape, any application</t>
  </si>
  <si>
    <t>LED144-FIXT</t>
  </si>
  <si>
    <t>(1) 144W fixture, any bulb shape, any application</t>
  </si>
  <si>
    <t>LED145-FIXT</t>
  </si>
  <si>
    <t>(1) 145W fixture, any bulb shape, any application</t>
  </si>
  <si>
    <t>LED146-FIXT</t>
  </si>
  <si>
    <t>(1) 146W fixture, any bulb shape, any application</t>
  </si>
  <si>
    <t>LED147-FIXT</t>
  </si>
  <si>
    <t>(1) 147W fixture, any bulb shape, any application</t>
  </si>
  <si>
    <t>LED148-FIXT</t>
  </si>
  <si>
    <t>(1) 148W fixture, any bulb shape, any application</t>
  </si>
  <si>
    <t>LED149-FIXT</t>
  </si>
  <si>
    <t>(1) 149W fixture, any bulb shape, any application</t>
  </si>
  <si>
    <t>LED150-FIXT</t>
  </si>
  <si>
    <t>(1) 150W fixture, any bulb shape, any application</t>
  </si>
  <si>
    <t>LED151-FIXT</t>
  </si>
  <si>
    <t>(1) 151W fixture, any bulb shape, any application</t>
  </si>
  <si>
    <t>LED152-FIXT</t>
  </si>
  <si>
    <t>(1) 152W fixture, any bulb shape, any application</t>
  </si>
  <si>
    <t>LED153-FIXT</t>
  </si>
  <si>
    <t>(1) 153W fixture, any bulb shape, any application</t>
  </si>
  <si>
    <t>LED154-FIXT</t>
  </si>
  <si>
    <t>(1) 154W fixture, any bulb shape, any application</t>
  </si>
  <si>
    <t>LED155-FIXT</t>
  </si>
  <si>
    <t>(1) 155W fixture, any bulb shape, any application</t>
  </si>
  <si>
    <t>LED156-FIXT</t>
  </si>
  <si>
    <t>(1) 156W fixture, any bulb shape, any application</t>
  </si>
  <si>
    <t>LED157-FIXT</t>
  </si>
  <si>
    <t>(1) 157W fixture, any bulb shape, any application</t>
  </si>
  <si>
    <t>LED158-FIXT</t>
  </si>
  <si>
    <t>(1) 158W fixture, any bulb shape, any application</t>
  </si>
  <si>
    <t>LED159-FIXT</t>
  </si>
  <si>
    <t>(1) 159W fixture, any bulb shape, any application</t>
  </si>
  <si>
    <t>LED160-FIXT</t>
  </si>
  <si>
    <t>(1) 160W fixture, any bulb shape, any application</t>
  </si>
  <si>
    <t>LED161-FIXT</t>
  </si>
  <si>
    <t>(1) 161W fixture, any bulb shape, any application</t>
  </si>
  <si>
    <t>LED162-FIXT</t>
  </si>
  <si>
    <t>(1) 162W fixture, any bulb shape, any application</t>
  </si>
  <si>
    <t>LED163-FIXT</t>
  </si>
  <si>
    <t>(1) 163W fixture, any bulb shape, any application</t>
  </si>
  <si>
    <t>LED164-FIXT</t>
  </si>
  <si>
    <t>(1) 164W fixture, any bulb shape, any application</t>
  </si>
  <si>
    <t>LED165-FIXT</t>
  </si>
  <si>
    <t>(1) 165W fixture, any bulb shape, any application</t>
  </si>
  <si>
    <t>LED166-FIXT</t>
  </si>
  <si>
    <t>(1) 166W fixture, any bulb shape, any application</t>
  </si>
  <si>
    <t>LED167-FIXT</t>
  </si>
  <si>
    <t>(1) 167W fixture, any bulb shape, any application</t>
  </si>
  <si>
    <t>LED168-FIXT</t>
  </si>
  <si>
    <t>(1) 168W fixture, any bulb shape, any application</t>
  </si>
  <si>
    <t>LED169-FIXT</t>
  </si>
  <si>
    <t>(1) 169W fixture, any bulb shape, any application</t>
  </si>
  <si>
    <t>LED170-FIXT</t>
  </si>
  <si>
    <t>(1) 170W fixture, any bulb shape, any application</t>
  </si>
  <si>
    <t>LED171-FIXT</t>
  </si>
  <si>
    <t>(1) 171W fixture, any bulb shape, any application</t>
  </si>
  <si>
    <t>LED172-FIXT</t>
  </si>
  <si>
    <t>(1) 172W fixture, any bulb shape, any application</t>
  </si>
  <si>
    <t>LED173-FIXT</t>
  </si>
  <si>
    <t>(1) 173W fixture, any bulb shape, any application</t>
  </si>
  <si>
    <t>LED174-FIXT</t>
  </si>
  <si>
    <t>(1) 174W fixture, any bulb shape, any application</t>
  </si>
  <si>
    <t>LED175-FIXT</t>
  </si>
  <si>
    <t>(1) 175W fixture, any bulb shape, any application</t>
  </si>
  <si>
    <t>LED176-FIXT</t>
  </si>
  <si>
    <t>(1) 176W fixture, any bulb shape, any application</t>
  </si>
  <si>
    <t>LED177-FIXT</t>
  </si>
  <si>
    <t>(1) 177W fixture, any bulb shape, any application</t>
  </si>
  <si>
    <t>LED178-FIXT</t>
  </si>
  <si>
    <t>(1) 178W fixture, any bulb shape, any application</t>
  </si>
  <si>
    <t>LED179-FIXT</t>
  </si>
  <si>
    <t>(1) 179W fixture, any bulb shape, any application</t>
  </si>
  <si>
    <t>LED180-FIXT</t>
  </si>
  <si>
    <t>(1) 180W fixture, any bulb shape, any application</t>
  </si>
  <si>
    <t>LED181-FIXT</t>
  </si>
  <si>
    <t>(1) 181W fixture, any bulb shape, any application</t>
  </si>
  <si>
    <t>LED182-FIXT</t>
  </si>
  <si>
    <t>(1) 182W fixture, any bulb shape, any application</t>
  </si>
  <si>
    <t>LED183-FIXT</t>
  </si>
  <si>
    <t>(1) 183W fixture, any bulb shape, any application</t>
  </si>
  <si>
    <t>LED184-FIXT</t>
  </si>
  <si>
    <t>(1) 184W fixture, any bulb shape, any application</t>
  </si>
  <si>
    <t>LED185-FIXT</t>
  </si>
  <si>
    <t>(1) 185W fixture, any bulb shape, any application</t>
  </si>
  <si>
    <t>LED186-FIXT</t>
  </si>
  <si>
    <t>(1) 186W fixture, any bulb shape, any application</t>
  </si>
  <si>
    <t>LED187-FIXT</t>
  </si>
  <si>
    <t>(1) 187W fixture, any bulb shape, any application</t>
  </si>
  <si>
    <t>LED188-FIXT</t>
  </si>
  <si>
    <t>(1) 188W fixture, any bulb shape, any application</t>
  </si>
  <si>
    <t>LED189-FIXT</t>
  </si>
  <si>
    <t>(1) 189W fixture, any bulb shape, any application</t>
  </si>
  <si>
    <t>LED190-FIXT</t>
  </si>
  <si>
    <t>(1) 190W fixture, any bulb shape, any application</t>
  </si>
  <si>
    <t>LED191-FIXT</t>
  </si>
  <si>
    <t>(1) 191W fixture, any bulb shape, any application</t>
  </si>
  <si>
    <t>LED192-FIXT</t>
  </si>
  <si>
    <t>(1) 192W fixture, any bulb shape, any application</t>
  </si>
  <si>
    <t>LED193-FIXT</t>
  </si>
  <si>
    <t>(1) 193W fixture, any bulb shape, any application</t>
  </si>
  <si>
    <t>LED194-FIXT</t>
  </si>
  <si>
    <t>(1) 194W fixture, any bulb shape, any application</t>
  </si>
  <si>
    <t>LED195-FIXT</t>
  </si>
  <si>
    <t>(1) 195W fixture, any bulb shape, any application</t>
  </si>
  <si>
    <t>LED196-FIXT</t>
  </si>
  <si>
    <t>(1) 196W fixture, any bulb shape, any application</t>
  </si>
  <si>
    <t>LED197-FIXT</t>
  </si>
  <si>
    <t>(1) 197W fixture, any bulb shape, any application</t>
  </si>
  <si>
    <t>LED198-FIXT</t>
  </si>
  <si>
    <t>(1) 198W fixture, any bulb shape, any application</t>
  </si>
  <si>
    <t>LED199-FIXT</t>
  </si>
  <si>
    <t>(1) 199W fixture, any bulb shape, any application</t>
  </si>
  <si>
    <t>LED200-FIXT</t>
  </si>
  <si>
    <t>(1) 200W fixture, any bulb shape, any application</t>
  </si>
  <si>
    <t>LED201-FIXT</t>
  </si>
  <si>
    <t>(1) 201W fixture, any bulb shape, any application</t>
  </si>
  <si>
    <t>LED202-FIXT</t>
  </si>
  <si>
    <t>(1) 202W fixture, any bulb shape, any application</t>
  </si>
  <si>
    <t>LED203-FIXT</t>
  </si>
  <si>
    <t>(1) 203W fixture, any bulb shape, any application</t>
  </si>
  <si>
    <t>LED204-FIXT</t>
  </si>
  <si>
    <t>(1) 204W fixture, any bulb shape, any application</t>
  </si>
  <si>
    <t>LED205-FIXT</t>
  </si>
  <si>
    <t>(1) 205W fixture, any bulb shape, any application</t>
  </si>
  <si>
    <t>LED206-FIXT</t>
  </si>
  <si>
    <t>(1) 206W fixture, any bulb shape, any application</t>
  </si>
  <si>
    <t>LED207-FIXT</t>
  </si>
  <si>
    <t>(1) 207W fixture, any bulb shape, any application</t>
  </si>
  <si>
    <t>LED208-FIXT</t>
  </si>
  <si>
    <t>(1) 208W fixture, any bulb shape, any application</t>
  </si>
  <si>
    <t>LED209-FIXT</t>
  </si>
  <si>
    <t>(1) 209W fixture, any bulb shape, any application</t>
  </si>
  <si>
    <t>LED210-FIXT</t>
  </si>
  <si>
    <t>(1) 210W fixture, any bulb shape, any application</t>
  </si>
  <si>
    <t>LED211-FIXT</t>
  </si>
  <si>
    <t>(1) 211W fixture, any bulb shape, any application</t>
  </si>
  <si>
    <t>LED212-FIXT</t>
  </si>
  <si>
    <t>(1) 212W fixture, any bulb shape, any application</t>
  </si>
  <si>
    <t>LED213-FIXT</t>
  </si>
  <si>
    <t>(1) 213W fixture, any bulb shape, any application</t>
  </si>
  <si>
    <t>LED214-FIXT</t>
  </si>
  <si>
    <t>(1) 214W fixture, any bulb shape, any application</t>
  </si>
  <si>
    <t>LED215-FIXT</t>
  </si>
  <si>
    <t>(1) 215W fixture, any bulb shape, any application</t>
  </si>
  <si>
    <t>LED216-FIXT</t>
  </si>
  <si>
    <t>(1) 216W fixture, any bulb shape, any application</t>
  </si>
  <si>
    <t>LED217-FIXT</t>
  </si>
  <si>
    <t>(1) 217W fixture, any bulb shape, any application</t>
  </si>
  <si>
    <t>LED218-FIXT</t>
  </si>
  <si>
    <t>(1) 218W fixture, any bulb shape, any application</t>
  </si>
  <si>
    <t>LED219-FIXT</t>
  </si>
  <si>
    <t>(1) 219W fixture, any bulb shape, any application</t>
  </si>
  <si>
    <t>LED220-FIXT</t>
  </si>
  <si>
    <t>(1) 220W fixture, any bulb shape, any application</t>
  </si>
  <si>
    <t>LED221-FIXT</t>
  </si>
  <si>
    <t>(1) 221W fixture, any bulb shape, any application</t>
  </si>
  <si>
    <t>LED222-FIXT</t>
  </si>
  <si>
    <t>(1) 222W fixture, any bulb shape, any application</t>
  </si>
  <si>
    <t>LED223-FIXT</t>
  </si>
  <si>
    <t>(1) 223W fixture, any bulb shape, any application</t>
  </si>
  <si>
    <t>LED224-FIXT</t>
  </si>
  <si>
    <t>(1) 224W fixture, any bulb shape, any application</t>
  </si>
  <si>
    <t>LED225-FIXT</t>
  </si>
  <si>
    <t>(1) 225W fixture, any bulb shape, any application</t>
  </si>
  <si>
    <t>LED226-FIXT</t>
  </si>
  <si>
    <t>(1) 226W fixture, any bulb shape, any application</t>
  </si>
  <si>
    <t>LED227-FIXT</t>
  </si>
  <si>
    <t>(1) 227W fixture, any bulb shape, any application</t>
  </si>
  <si>
    <t>LED228-FIXT</t>
  </si>
  <si>
    <t>(1) 228W fixture, any bulb shape, any application</t>
  </si>
  <si>
    <t>LED229-FIXT</t>
  </si>
  <si>
    <t>(1) 229W fixture, any bulb shape, any application</t>
  </si>
  <si>
    <t>LED230-FIXT</t>
  </si>
  <si>
    <t>(1) 230W fixture, any bulb shape, any application</t>
  </si>
  <si>
    <t>LED231-FIXT</t>
  </si>
  <si>
    <t>(1) 231W fixture, any bulb shape, any application</t>
  </si>
  <si>
    <t>LED232-FIXT</t>
  </si>
  <si>
    <t>(1) 232W fixture, any bulb shape, any application</t>
  </si>
  <si>
    <t>LED233-FIXT</t>
  </si>
  <si>
    <t>(1) 233W fixture, any bulb shape, any application</t>
  </si>
  <si>
    <t>LED234-FIXT</t>
  </si>
  <si>
    <t>(1) 234W fixture, any bulb shape, any application</t>
  </si>
  <si>
    <t>LED235-FIXT</t>
  </si>
  <si>
    <t>(1) 235W fixture, any bulb shape, any application</t>
  </si>
  <si>
    <t>LED236-FIXT</t>
  </si>
  <si>
    <t>(1) 236W fixture, any bulb shape, any application</t>
  </si>
  <si>
    <t>LED237-FIXT</t>
  </si>
  <si>
    <t>(1) 237W fixture, any bulb shape, any application</t>
  </si>
  <si>
    <t>LED238-FIXT</t>
  </si>
  <si>
    <t>(1) 238W fixture, any bulb shape, any application</t>
  </si>
  <si>
    <t>LED239-FIXT</t>
  </si>
  <si>
    <t>(1) 239W fixture, any bulb shape, any application</t>
  </si>
  <si>
    <t>LED240-FIXT</t>
  </si>
  <si>
    <t>(1) 240W fixture, any bulb shape, any application</t>
  </si>
  <si>
    <t>LED241-FIXT</t>
  </si>
  <si>
    <t>(1) 241W fixture, any bulb shape, any application</t>
  </si>
  <si>
    <t>LED242-FIXT</t>
  </si>
  <si>
    <t>(1) 242W fixture, any bulb shape, any application</t>
  </si>
  <si>
    <t>LED243-FIXT</t>
  </si>
  <si>
    <t>(1) 243W fixture, any bulb shape, any application</t>
  </si>
  <si>
    <t>LED244-FIXT</t>
  </si>
  <si>
    <t>(1) 244W fixture, any bulb shape, any application</t>
  </si>
  <si>
    <t>LED245-FIXT</t>
  </si>
  <si>
    <t>(1) 245W fixture, any bulb shape, any application</t>
  </si>
  <si>
    <t>LED246-FIXT</t>
  </si>
  <si>
    <t>(1) 246W fixture, any bulb shape, any application</t>
  </si>
  <si>
    <t>LED247-FIXT</t>
  </si>
  <si>
    <t>(1) 247W fixture, any bulb shape, any application</t>
  </si>
  <si>
    <t>LED248-FIXT</t>
  </si>
  <si>
    <t>(1) 248W fixture, any bulb shape, any application</t>
  </si>
  <si>
    <t>LED249-FIXT</t>
  </si>
  <si>
    <t>(1) 249W fixture, any bulb shape, any application</t>
  </si>
  <si>
    <t>LED250-FIXT</t>
  </si>
  <si>
    <t>(1) 250W fixture, any bulb shape, any application</t>
  </si>
  <si>
    <t>LED251-FIXT</t>
  </si>
  <si>
    <t>(1) 251W fixture, any bulb shape, any application</t>
  </si>
  <si>
    <t>LED252-FIXT</t>
  </si>
  <si>
    <t>(1) 252W fixture, any bulb shape, any application</t>
  </si>
  <si>
    <t>LED253-FIXT</t>
  </si>
  <si>
    <t>(1) 253W fixture, any bulb shape, any application</t>
  </si>
  <si>
    <t>LED254-FIXT</t>
  </si>
  <si>
    <t>(1) 254W fixture, any bulb shape, any application</t>
  </si>
  <si>
    <t>LED255-FIXT</t>
  </si>
  <si>
    <t>(1) 255W fixture, any bulb shape, any application</t>
  </si>
  <si>
    <t>LED256-FIXT</t>
  </si>
  <si>
    <t>(1) 256W fixture, any bulb shape, any application</t>
  </si>
  <si>
    <t>LED257-FIXT</t>
  </si>
  <si>
    <t>(1) 257W fixture, any bulb shape, any application</t>
  </si>
  <si>
    <t>LED258-FIXT</t>
  </si>
  <si>
    <t>(1) 258W fixture, any bulb shape, any application</t>
  </si>
  <si>
    <t>LED259-FIXT</t>
  </si>
  <si>
    <t>(1) 259W fixture, any bulb shape, any application</t>
  </si>
  <si>
    <t>LED260-FIXT</t>
  </si>
  <si>
    <t>(1) 260W fixture, any bulb shape, any application</t>
  </si>
  <si>
    <t>LED261-FIXT</t>
  </si>
  <si>
    <t>(1) 261W fixture, any bulb shape, any application</t>
  </si>
  <si>
    <t>LED262-FIXT</t>
  </si>
  <si>
    <t>(1) 262W fixture, any bulb shape, any application</t>
  </si>
  <si>
    <t>LED263-FIXT</t>
  </si>
  <si>
    <t>(1) 263W fixture, any bulb shape, any application</t>
  </si>
  <si>
    <t>LED264-FIXT</t>
  </si>
  <si>
    <t>(1) 264W fixture, any bulb shape, any application</t>
  </si>
  <si>
    <t>LED265-FIXT</t>
  </si>
  <si>
    <t>(1) 265W fixture, any bulb shape, any application</t>
  </si>
  <si>
    <t>LED266-FIXT</t>
  </si>
  <si>
    <t>(1) 266W fixture, any bulb shape, any application</t>
  </si>
  <si>
    <t>LED267-FIXT</t>
  </si>
  <si>
    <t>(1) 267W fixture, any bulb shape, any application</t>
  </si>
  <si>
    <t>LED268-FIXT</t>
  </si>
  <si>
    <t>(1) 268W fixture, any bulb shape, any application</t>
  </si>
  <si>
    <t>LED269-FIXT</t>
  </si>
  <si>
    <t>(1) 269W fixture, any bulb shape, any application</t>
  </si>
  <si>
    <t>LED270-FIXT</t>
  </si>
  <si>
    <t>(1) 270W fixture, any bulb shape, any application</t>
  </si>
  <si>
    <t>LED271-FIXT</t>
  </si>
  <si>
    <t>(1) 271W fixture, any bulb shape, any application</t>
  </si>
  <si>
    <t>LED272-FIXT</t>
  </si>
  <si>
    <t>(1) 272W fixture, any bulb shape, any application</t>
  </si>
  <si>
    <t>LED273-FIXT</t>
  </si>
  <si>
    <t>(1) 273W fixture, any bulb shape, any application</t>
  </si>
  <si>
    <t>LED274-FIXT</t>
  </si>
  <si>
    <t>(1) 274W fixture, any bulb shape, any application</t>
  </si>
  <si>
    <t>LED275-FIXT</t>
  </si>
  <si>
    <t>(1) 275W fixture, any bulb shape, any application</t>
  </si>
  <si>
    <t>LED276-FIXT</t>
  </si>
  <si>
    <t>(1) 276W fixture, any bulb shape, any application</t>
  </si>
  <si>
    <t>LED277-FIXT</t>
  </si>
  <si>
    <t>(1) 277W fixture, any bulb shape, any application</t>
  </si>
  <si>
    <t>LED278-FIXT</t>
  </si>
  <si>
    <t>(1) 278W fixture, any bulb shape, any application</t>
  </si>
  <si>
    <t>LED279-FIXT</t>
  </si>
  <si>
    <t>(1) 279W fixture, any bulb shape, any application</t>
  </si>
  <si>
    <t>LED280-FIXT</t>
  </si>
  <si>
    <t>(1) 280W fixture, any bulb shape, any application</t>
  </si>
  <si>
    <t>LED281-FIXT</t>
  </si>
  <si>
    <t>(1) 281W fixture, any bulb shape, any application</t>
  </si>
  <si>
    <t>LED282-FIXT</t>
  </si>
  <si>
    <t>(1) 282W fixture, any bulb shape, any application</t>
  </si>
  <si>
    <t>LED283-FIXT</t>
  </si>
  <si>
    <t>(1) 283W fixture, any bulb shape, any application</t>
  </si>
  <si>
    <t>LED284-FIXT</t>
  </si>
  <si>
    <t>(1) 284W fixture, any bulb shape, any application</t>
  </si>
  <si>
    <t>LED285-FIXT</t>
  </si>
  <si>
    <t>(1) 285W fixture, any bulb shape, any application</t>
  </si>
  <si>
    <t>LED286-FIXT</t>
  </si>
  <si>
    <t>(1) 286W fixture, any bulb shape, any application</t>
  </si>
  <si>
    <t>LED287-FIXT</t>
  </si>
  <si>
    <t>(1) 287W fixture, any bulb shape, any application</t>
  </si>
  <si>
    <t>LED288-FIXT</t>
  </si>
  <si>
    <t>(1) 288W fixture, any bulb shape, any application</t>
  </si>
  <si>
    <t>LED289-FIXT</t>
  </si>
  <si>
    <t>(1) 289W fixture, any bulb shape, any application</t>
  </si>
  <si>
    <t>LED290-FIXT</t>
  </si>
  <si>
    <t>(1) 290W fixture, any bulb shape, any application</t>
  </si>
  <si>
    <t>LED291-FIXT</t>
  </si>
  <si>
    <t>(1) 291W fixture, any bulb shape, any application</t>
  </si>
  <si>
    <t>LED292-FIXT</t>
  </si>
  <si>
    <t>(1) 292W fixture, any bulb shape, any application</t>
  </si>
  <si>
    <t>LED293-FIXT</t>
  </si>
  <si>
    <t>(1) 293W fixture, any bulb shape, any application</t>
  </si>
  <si>
    <t>LED294-FIXT</t>
  </si>
  <si>
    <t>(1) 294W fixture, any bulb shape, any application</t>
  </si>
  <si>
    <t>LED295-FIXT</t>
  </si>
  <si>
    <t>(1) 295W fixture, any bulb shape, any application</t>
  </si>
  <si>
    <t>LED296-FIXT</t>
  </si>
  <si>
    <t>(1) 296W fixture, any bulb shape, any application</t>
  </si>
  <si>
    <t>LED297-FIXT</t>
  </si>
  <si>
    <t>(1) 297W fixture, any bulb shape, any application</t>
  </si>
  <si>
    <t>LED298-FIXT</t>
  </si>
  <si>
    <t>(1) 298W fixture, any bulb shape, any application</t>
  </si>
  <si>
    <t>LED299-FIXT</t>
  </si>
  <si>
    <t>(1) 299W fixture, any bulb shape, any application</t>
  </si>
  <si>
    <t>LED300-FIXT</t>
  </si>
  <si>
    <t>(1) 300W fixture, any bulb shape, any application</t>
  </si>
  <si>
    <t>LED301-FIXT</t>
  </si>
  <si>
    <t>(1) 301W fixture, any bulb shape, any application</t>
  </si>
  <si>
    <t>LED302-FIXT</t>
  </si>
  <si>
    <t>(1) 302W fixture, any bulb shape, any application</t>
  </si>
  <si>
    <t>LED303-FIXT</t>
  </si>
  <si>
    <t>(1) 303W fixture, any bulb shape, any application</t>
  </si>
  <si>
    <t>LED304-FIXT</t>
  </si>
  <si>
    <t>(1) 304W fixture, any bulb shape, any application</t>
  </si>
  <si>
    <t>LED305-FIXT</t>
  </si>
  <si>
    <t>(1) 305W fixture, any bulb shape, any application</t>
  </si>
  <si>
    <t>LED306-FIXT</t>
  </si>
  <si>
    <t>(1) 306W fixture, any bulb shape, any application</t>
  </si>
  <si>
    <t>LED307-FIXT</t>
  </si>
  <si>
    <t>(1) 307W fixture, any bulb shape, any application</t>
  </si>
  <si>
    <t>LED308-FIXT</t>
  </si>
  <si>
    <t>(1) 308W fixture, any bulb shape, any application</t>
  </si>
  <si>
    <t>LED309-FIXT</t>
  </si>
  <si>
    <t>(1) 309W fixture, any bulb shape, any application</t>
  </si>
  <si>
    <t>LED310-FIXT</t>
  </si>
  <si>
    <t>(1) 310W fixture, any bulb shape, any application</t>
  </si>
  <si>
    <t>LED311-FIXT</t>
  </si>
  <si>
    <t>(1) 311W fixture, any bulb shape, any application</t>
  </si>
  <si>
    <t>LED312-FIXT</t>
  </si>
  <si>
    <t>(1) 312W fixture, any bulb shape, any application</t>
  </si>
  <si>
    <t>LED313-FIXT</t>
  </si>
  <si>
    <t>(1) 313W fixture, any bulb shape, any application</t>
  </si>
  <si>
    <t>LED314-FIXT</t>
  </si>
  <si>
    <t>(1) 314W fixture, any bulb shape, any application</t>
  </si>
  <si>
    <t>LED315-FIXT</t>
  </si>
  <si>
    <t>(1) 315W fixture, any bulb shape, any application</t>
  </si>
  <si>
    <t>LED316-FIXT</t>
  </si>
  <si>
    <t>(1) 316W fixture, any bulb shape, any application</t>
  </si>
  <si>
    <t>LED317-FIXT</t>
  </si>
  <si>
    <t>(1) 317W fixture, any bulb shape, any application</t>
  </si>
  <si>
    <t>LED318-FIXT</t>
  </si>
  <si>
    <t>(1) 318W fixture, any bulb shape, any application</t>
  </si>
  <si>
    <t>LED319-FIXT</t>
  </si>
  <si>
    <t>(1) 319W fixture, any bulb shape, any application</t>
  </si>
  <si>
    <t>LED320-FIXT</t>
  </si>
  <si>
    <t>(1) 320W fixture, any bulb shape, any application</t>
  </si>
  <si>
    <t>LED321-FIXT</t>
  </si>
  <si>
    <t>(1) 321W fixture, any bulb shape, any application</t>
  </si>
  <si>
    <t>LED322-FIXT</t>
  </si>
  <si>
    <t>(1) 322W fixture, any bulb shape, any application</t>
  </si>
  <si>
    <t>LED323-FIXT</t>
  </si>
  <si>
    <t>(1) 323W fixture, any bulb shape, any application</t>
  </si>
  <si>
    <t>LED324-FIXT</t>
  </si>
  <si>
    <t>(1) 324W fixture, any bulb shape, any application</t>
  </si>
  <si>
    <t>LED325-FIXT</t>
  </si>
  <si>
    <t>(1) 325W fixture, any bulb shape, any application</t>
  </si>
  <si>
    <t>LED326-FIXT</t>
  </si>
  <si>
    <t>(1) 326W fixture, any bulb shape, any application</t>
  </si>
  <si>
    <t>LED327-FIXT</t>
  </si>
  <si>
    <t>(1) 327W fixture, any bulb shape, any application</t>
  </si>
  <si>
    <t>LED328-FIXT</t>
  </si>
  <si>
    <t>(1) 328W fixture, any bulb shape, any application</t>
  </si>
  <si>
    <t>LED329-FIXT</t>
  </si>
  <si>
    <t>(1) 329W fixture, any bulb shape, any application</t>
  </si>
  <si>
    <t>LED330-FIXT</t>
  </si>
  <si>
    <t>(1) 330W fixture, any bulb shape, any application</t>
  </si>
  <si>
    <t>LED331-FIXT</t>
  </si>
  <si>
    <t>(1) 331W fixture, any bulb shape, any application</t>
  </si>
  <si>
    <t>LED332-FIXT</t>
  </si>
  <si>
    <t>(1) 332W fixture, any bulb shape, any application</t>
  </si>
  <si>
    <t>LED333-FIXT</t>
  </si>
  <si>
    <t>(1) 333W fixture, any bulb shape, any application</t>
  </si>
  <si>
    <t>LED334-FIXT</t>
  </si>
  <si>
    <t>(1) 334W fixture, any bulb shape, any application</t>
  </si>
  <si>
    <t>LED335-FIXT</t>
  </si>
  <si>
    <t>(1) 335W fixture, any bulb shape, any application</t>
  </si>
  <si>
    <t>LED336-FIXT</t>
  </si>
  <si>
    <t>(1) 336W fixture, any bulb shape, any application</t>
  </si>
  <si>
    <t>LED337-FIXT</t>
  </si>
  <si>
    <t>(1) 337W fixture, any bulb shape, any application</t>
  </si>
  <si>
    <t>LED338-FIXT</t>
  </si>
  <si>
    <t>(1) 338W fixture, any bulb shape, any application</t>
  </si>
  <si>
    <t>LED339-FIXT</t>
  </si>
  <si>
    <t>(1) 339W fixture, any bulb shape, any application</t>
  </si>
  <si>
    <t>LED340-FIXT</t>
  </si>
  <si>
    <t>(1) 340W fixture, any bulb shape, any application</t>
  </si>
  <si>
    <t>LED341-FIXT</t>
  </si>
  <si>
    <t>(1) 341W fixture, any bulb shape, any application</t>
  </si>
  <si>
    <t>LED342-FIXT</t>
  </si>
  <si>
    <t>(1) 342W fixture, any bulb shape, any application</t>
  </si>
  <si>
    <t>LED343-FIXT</t>
  </si>
  <si>
    <t>(1) 343W fixture, any bulb shape, any application</t>
  </si>
  <si>
    <t>LED344-FIXT</t>
  </si>
  <si>
    <t>(1) 344W fixture, any bulb shape, any application</t>
  </si>
  <si>
    <t>LED345-FIXT</t>
  </si>
  <si>
    <t>(1) 345W fixture, any bulb shape, any application</t>
  </si>
  <si>
    <t>LED346-FIXT</t>
  </si>
  <si>
    <t>(1) 346W fixture, any bulb shape, any application</t>
  </si>
  <si>
    <t>LED347-FIXT</t>
  </si>
  <si>
    <t>(1) 347W fixture, any bulb shape, any application</t>
  </si>
  <si>
    <t>LED348-FIXT</t>
  </si>
  <si>
    <t>(1) 348W fixture, any bulb shape, any application</t>
  </si>
  <si>
    <t>LED349-FIXT</t>
  </si>
  <si>
    <t>(1) 349W fixture, any bulb shape, any application</t>
  </si>
  <si>
    <t>LED350-FIXT</t>
  </si>
  <si>
    <t>(1) 350W fixture, any bulb shape, any application</t>
  </si>
  <si>
    <t>LED351-FIXT</t>
  </si>
  <si>
    <t>(1) 351W fixture, any bulb shape, any application</t>
  </si>
  <si>
    <t>LED352-FIXT</t>
  </si>
  <si>
    <t>(1) 352W fixture, any bulb shape, any application</t>
  </si>
  <si>
    <t>LED353-FIXT</t>
  </si>
  <si>
    <t>(1) 353W fixture, any bulb shape, any application</t>
  </si>
  <si>
    <t>LED354-FIXT</t>
  </si>
  <si>
    <t>(1) 354W fixture, any bulb shape, any application</t>
  </si>
  <si>
    <t>LED355-FIXT</t>
  </si>
  <si>
    <t>(1) 355W fixture, any bulb shape, any application</t>
  </si>
  <si>
    <t>LED356-FIXT</t>
  </si>
  <si>
    <t>(1) 356W fixture, any bulb shape, any application</t>
  </si>
  <si>
    <t>LED357-FIXT</t>
  </si>
  <si>
    <t>(1) 357W fixture, any bulb shape, any application</t>
  </si>
  <si>
    <t>LED358-FIXT</t>
  </si>
  <si>
    <t>(1) 358W fixture, any bulb shape, any application</t>
  </si>
  <si>
    <t>LED359-FIXT</t>
  </si>
  <si>
    <t>(1) 359W fixture, any bulb shape, any application</t>
  </si>
  <si>
    <t>LED360-FIXT</t>
  </si>
  <si>
    <t>(1) 360W fixture, any bulb shape, any application</t>
  </si>
  <si>
    <t>LED361-FIXT</t>
  </si>
  <si>
    <t>(1) 361W fixture, any bulb shape, any application</t>
  </si>
  <si>
    <t>LED362-FIXT</t>
  </si>
  <si>
    <t>(1) 362W fixture, any bulb shape, any application</t>
  </si>
  <si>
    <t>LED363-FIXT</t>
  </si>
  <si>
    <t>(1) 363W fixture, any bulb shape, any application</t>
  </si>
  <si>
    <t>LED364-FIXT</t>
  </si>
  <si>
    <t>(1) 364W fixture, any bulb shape, any application</t>
  </si>
  <si>
    <t>LED365-FIXT</t>
  </si>
  <si>
    <t>(1) 365W fixture, any bulb shape, any application</t>
  </si>
  <si>
    <t>LED366-FIXT</t>
  </si>
  <si>
    <t>(1) 366W fixture, any bulb shape, any application</t>
  </si>
  <si>
    <t>LED367-FIXT</t>
  </si>
  <si>
    <t>(1) 367W fixture, any bulb shape, any application</t>
  </si>
  <si>
    <t>LED368-FIXT</t>
  </si>
  <si>
    <t>(1) 368W fixture, any bulb shape, any application</t>
  </si>
  <si>
    <t>LED369-FIXT</t>
  </si>
  <si>
    <t>(1) 369W fixture, any bulb shape, any application</t>
  </si>
  <si>
    <t>LED370-FIXT</t>
  </si>
  <si>
    <t>(1) 370W fixture, any bulb shape, any application</t>
  </si>
  <si>
    <t>LED371-FIXT</t>
  </si>
  <si>
    <t>(1) 371W fixture, any bulb shape, any application</t>
  </si>
  <si>
    <t>LED372-FIXT</t>
  </si>
  <si>
    <t>(1) 372W fixture, any bulb shape, any application</t>
  </si>
  <si>
    <t>LED373-FIXT</t>
  </si>
  <si>
    <t>(1) 373W fixture, any bulb shape, any application</t>
  </si>
  <si>
    <t>LED374-FIXT</t>
  </si>
  <si>
    <t>(1) 374W fixture, any bulb shape, any application</t>
  </si>
  <si>
    <t>LED375-FIXT</t>
  </si>
  <si>
    <t>(1) 375W fixture, any bulb shape, any application</t>
  </si>
  <si>
    <t>LED376-FIXT</t>
  </si>
  <si>
    <t>(1) 376W fixture, any bulb shape, any application</t>
  </si>
  <si>
    <t>LED377-FIXT</t>
  </si>
  <si>
    <t>(1) 377W fixture, any bulb shape, any application</t>
  </si>
  <si>
    <t>LED378-FIXT</t>
  </si>
  <si>
    <t>(1) 378W fixture, any bulb shape, any application</t>
  </si>
  <si>
    <t>LED379-FIXT</t>
  </si>
  <si>
    <t>(1) 379W fixture, any bulb shape, any application</t>
  </si>
  <si>
    <t>LED380-FIXT</t>
  </si>
  <si>
    <t>(1) 380W fixture, any bulb shape, any application</t>
  </si>
  <si>
    <t>LED381-FIXT</t>
  </si>
  <si>
    <t>(1) 381W fixture, any bulb shape, any application</t>
  </si>
  <si>
    <t>LED382-FIXT</t>
  </si>
  <si>
    <t>(1) 382W fixture, any bulb shape, any application</t>
  </si>
  <si>
    <t>LED383-FIXT</t>
  </si>
  <si>
    <t>(1) 383W fixture, any bulb shape, any application</t>
  </si>
  <si>
    <t>LED384-FIXT</t>
  </si>
  <si>
    <t>(1) 384W fixture, any bulb shape, any application</t>
  </si>
  <si>
    <t>LED385-FIXT</t>
  </si>
  <si>
    <t>(1) 385W fixture, any bulb shape, any application</t>
  </si>
  <si>
    <t>LED386-FIXT</t>
  </si>
  <si>
    <t>(1) 386W fixture, any bulb shape, any application</t>
  </si>
  <si>
    <t>LED387-FIXT</t>
  </si>
  <si>
    <t>(1) 387W fixture, any bulb shape, any application</t>
  </si>
  <si>
    <t>LED388-FIXT</t>
  </si>
  <si>
    <t>(1) 388W fixture, any bulb shape, any application</t>
  </si>
  <si>
    <t>LED389-FIXT</t>
  </si>
  <si>
    <t>(1) 389W fixture, any bulb shape, any application</t>
  </si>
  <si>
    <t>LED390-FIXT</t>
  </si>
  <si>
    <t>(1) 390W fixture, any bulb shape, any application</t>
  </si>
  <si>
    <t>LED391-FIXT</t>
  </si>
  <si>
    <t>(1) 391W fixture, any bulb shape, any application</t>
  </si>
  <si>
    <t>LED392-FIXT</t>
  </si>
  <si>
    <t>(1) 392W fixture, any bulb shape, any application</t>
  </si>
  <si>
    <t>LED393-FIXT</t>
  </si>
  <si>
    <t>(1) 393W fixture, any bulb shape, any application</t>
  </si>
  <si>
    <t>LED394-FIXT</t>
  </si>
  <si>
    <t>(1) 394W fixture, any bulb shape, any application</t>
  </si>
  <si>
    <t>LED395-FIXT</t>
  </si>
  <si>
    <t>(1) 395W fixture, any bulb shape, any application</t>
  </si>
  <si>
    <t>LED396-FIXT</t>
  </si>
  <si>
    <t>(1) 396W fixture, any bulb shape, any application</t>
  </si>
  <si>
    <t>LED397-FIXT</t>
  </si>
  <si>
    <t>(1) 397W fixture, any bulb shape, any application</t>
  </si>
  <si>
    <t>LED398-FIXT</t>
  </si>
  <si>
    <t>(1) 398W fixture, any bulb shape, any application</t>
  </si>
  <si>
    <t>LED399-FIXT</t>
  </si>
  <si>
    <t>(1) 399W fixture, any bulb shape, any application</t>
  </si>
  <si>
    <t>LED400-FIXT</t>
  </si>
  <si>
    <t>(1) 400W fixture, any bulb shape, any application</t>
  </si>
  <si>
    <t>LED401-FIXT</t>
  </si>
  <si>
    <t>(1) 401W fixture, any bulb shape, any application</t>
  </si>
  <si>
    <t>LED402-FIXT</t>
  </si>
  <si>
    <t>(1) 402W fixture, any bulb shape, any application</t>
  </si>
  <si>
    <t>LED403-FIXT</t>
  </si>
  <si>
    <t>(1) 403W fixture, any bulb shape, any application</t>
  </si>
  <si>
    <t>LED404-FIXT</t>
  </si>
  <si>
    <t>(1) 404W fixture, any bulb shape, any application</t>
  </si>
  <si>
    <t>LED405-FIXT</t>
  </si>
  <si>
    <t>(1) 405W fixture, any bulb shape, any application</t>
  </si>
  <si>
    <t>LED406-FIXT</t>
  </si>
  <si>
    <t>(1) 406W fixture, any bulb shape, any application</t>
  </si>
  <si>
    <t>LED407-FIXT</t>
  </si>
  <si>
    <t>(1) 407W fixture, any bulb shape, any application</t>
  </si>
  <si>
    <t>LED408-FIXT</t>
  </si>
  <si>
    <t>(1) 408W fixture, any bulb shape, any application</t>
  </si>
  <si>
    <t>LED409-FIXT</t>
  </si>
  <si>
    <t>(1) 409W fixture, any bulb shape, any application</t>
  </si>
  <si>
    <t>LED410-FIXT</t>
  </si>
  <si>
    <t>(1) 410W fixture, any bulb shape, any application</t>
  </si>
  <si>
    <t>LED411-FIXT</t>
  </si>
  <si>
    <t>(1) 411W fixture, any bulb shape, any application</t>
  </si>
  <si>
    <t>LED412-FIXT</t>
  </si>
  <si>
    <t>(1) 412W fixture, any bulb shape, any application</t>
  </si>
  <si>
    <t>LED413-FIXT</t>
  </si>
  <si>
    <t>(1) 413W fixture, any bulb shape, any application</t>
  </si>
  <si>
    <t>LED414-FIXT</t>
  </si>
  <si>
    <t>(1) 414W fixture, any bulb shape, any application</t>
  </si>
  <si>
    <t>LED415-FIXT</t>
  </si>
  <si>
    <t>(1) 415W fixture, any bulb shape, any application</t>
  </si>
  <si>
    <t>LED416-FIXT</t>
  </si>
  <si>
    <t>(1) 416W fixture, any bulb shape, any application</t>
  </si>
  <si>
    <t>LED417-FIXT</t>
  </si>
  <si>
    <t>(1) 417W fixture, any bulb shape, any application</t>
  </si>
  <si>
    <t>LED418-FIXT</t>
  </si>
  <si>
    <t>(1) 418W fixture, any bulb shape, any application</t>
  </si>
  <si>
    <t>LED419-FIXT</t>
  </si>
  <si>
    <t>(1) 419W fixture, any bulb shape, any application</t>
  </si>
  <si>
    <t>LED420-FIXT</t>
  </si>
  <si>
    <t>(1) 420W fixture, any bulb shape, any application</t>
  </si>
  <si>
    <t>LED421-FIXT</t>
  </si>
  <si>
    <t>(1) 421W fixture, any bulb shape, any application</t>
  </si>
  <si>
    <t>LED422-FIXT</t>
  </si>
  <si>
    <t>(1) 422W fixture, any bulb shape, any application</t>
  </si>
  <si>
    <t>LED423-FIXT</t>
  </si>
  <si>
    <t>(1) 423W fixture, any bulb shape, any application</t>
  </si>
  <si>
    <t>LED424-FIXT</t>
  </si>
  <si>
    <t>(1) 424W fixture, any bulb shape, any application</t>
  </si>
  <si>
    <t>LED425-FIXT</t>
  </si>
  <si>
    <t>(1) 425W fixture, any bulb shape, any application</t>
  </si>
  <si>
    <t>LED426-FIXT</t>
  </si>
  <si>
    <t>(1) 426W fixture, any bulb shape, any application</t>
  </si>
  <si>
    <t>LED427-FIXT</t>
  </si>
  <si>
    <t>(1) 427W fixture, any bulb shape, any application</t>
  </si>
  <si>
    <t>LED428-FIXT</t>
  </si>
  <si>
    <t>(1) 428W fixture, any bulb shape, any application</t>
  </si>
  <si>
    <t>LED429-FIXT</t>
  </si>
  <si>
    <t>(1) 429W fixture, any bulb shape, any application</t>
  </si>
  <si>
    <t>LED430-FIXT</t>
  </si>
  <si>
    <t>(1) 430W fixture, any bulb shape, any application</t>
  </si>
  <si>
    <t>LED431-FIXT</t>
  </si>
  <si>
    <t>(1) 431W fixture, any bulb shape, any application</t>
  </si>
  <si>
    <t>LED432-FIXT</t>
  </si>
  <si>
    <t>(1) 432W fixture, any bulb shape, any application</t>
  </si>
  <si>
    <t>LED433-FIXT</t>
  </si>
  <si>
    <t>(1) 433W fixture, any bulb shape, any application</t>
  </si>
  <si>
    <t>LED434-FIXT</t>
  </si>
  <si>
    <t>(1) 434W fixture, any bulb shape, any application</t>
  </si>
  <si>
    <t>LED435-FIXT</t>
  </si>
  <si>
    <t>(1) 435W fixture, any bulb shape, any application</t>
  </si>
  <si>
    <t>LED436-FIXT</t>
  </si>
  <si>
    <t>(1) 436W fixture, any bulb shape, any application</t>
  </si>
  <si>
    <t>LED437-FIXT</t>
  </si>
  <si>
    <t>(1) 437W fixture, any bulb shape, any application</t>
  </si>
  <si>
    <t>LED438-FIXT</t>
  </si>
  <si>
    <t>(1) 438W fixture, any bulb shape, any application</t>
  </si>
  <si>
    <t>LED439-FIXT</t>
  </si>
  <si>
    <t>(1) 439W fixture, any bulb shape, any application</t>
  </si>
  <si>
    <t>LED440-FIXT</t>
  </si>
  <si>
    <t>(1) 440W fixture, any bulb shape, any application</t>
  </si>
  <si>
    <t>LED441-FIXT</t>
  </si>
  <si>
    <t>(1) 441W fixture, any bulb shape, any application</t>
  </si>
  <si>
    <t>LED442-FIXT</t>
  </si>
  <si>
    <t>(1) 442W fixture, any bulb shape, any application</t>
  </si>
  <si>
    <t>LED443-FIXT</t>
  </si>
  <si>
    <t>(1) 443W fixture, any bulb shape, any application</t>
  </si>
  <si>
    <t>LED444-FIXT</t>
  </si>
  <si>
    <t>(1) 444W fixture, any bulb shape, any application</t>
  </si>
  <si>
    <t>LED445-FIXT</t>
  </si>
  <si>
    <t>(1) 445W fixture, any bulb shape, any application</t>
  </si>
  <si>
    <t>LED446-FIXT</t>
  </si>
  <si>
    <t>(1) 446W fixture, any bulb shape, any application</t>
  </si>
  <si>
    <t>LED447-FIXT</t>
  </si>
  <si>
    <t>(1) 447W fixture, any bulb shape, any application</t>
  </si>
  <si>
    <t>LED448-FIXT</t>
  </si>
  <si>
    <t>(1) 448W fixture, any bulb shape, any application</t>
  </si>
  <si>
    <t>LED449-FIXT</t>
  </si>
  <si>
    <t>(1) 449W fixture, any bulb shape, any application</t>
  </si>
  <si>
    <t>LED450-FIXT</t>
  </si>
  <si>
    <t>(1) 450W fixture, any bulb shape, any application</t>
  </si>
  <si>
    <t>LED451-FIXT</t>
  </si>
  <si>
    <t>(1) 451W fixture, any bulb shape, any application</t>
  </si>
  <si>
    <t>LED452-FIXT</t>
  </si>
  <si>
    <t>(1) 452W fixture, any bulb shape, any application</t>
  </si>
  <si>
    <t>LED453-FIXT</t>
  </si>
  <si>
    <t>(1) 453W fixture, any bulb shape, any application</t>
  </si>
  <si>
    <t>LED454-FIXT</t>
  </si>
  <si>
    <t>(1) 454W fixture, any bulb shape, any application</t>
  </si>
  <si>
    <t>LED455-FIXT</t>
  </si>
  <si>
    <t>(1) 455W fixture, any bulb shape, any application</t>
  </si>
  <si>
    <t>LED456-FIXT</t>
  </si>
  <si>
    <t>(1) 456W fixture, any bulb shape, any application</t>
  </si>
  <si>
    <t>LED457-FIXT</t>
  </si>
  <si>
    <t>(1) 457W fixture, any bulb shape, any application</t>
  </si>
  <si>
    <t>LED458-FIXT</t>
  </si>
  <si>
    <t>(1) 458W fixture, any bulb shape, any application</t>
  </si>
  <si>
    <t>LED459-FIXT</t>
  </si>
  <si>
    <t>(1) 459W fixture, any bulb shape, any application</t>
  </si>
  <si>
    <t>LED460-FIXT</t>
  </si>
  <si>
    <t>(1) 460W fixture, any bulb shape, any application</t>
  </si>
  <si>
    <t>LED461-FIXT</t>
  </si>
  <si>
    <t>(1) 461W fixture, any bulb shape, any application</t>
  </si>
  <si>
    <t>LED462-FIXT</t>
  </si>
  <si>
    <t>(1) 462W fixture, any bulb shape, any application</t>
  </si>
  <si>
    <t>LED463-FIXT</t>
  </si>
  <si>
    <t>(1) 463W fixture, any bulb shape, any application</t>
  </si>
  <si>
    <t>LED464-FIXT</t>
  </si>
  <si>
    <t>(1) 464W fixture, any bulb shape, any application</t>
  </si>
  <si>
    <t>LED465-FIXT</t>
  </si>
  <si>
    <t>(1) 465W fixture, any bulb shape, any application</t>
  </si>
  <si>
    <t>LED466-FIXT</t>
  </si>
  <si>
    <t>(1) 466W fixture, any bulb shape, any application</t>
  </si>
  <si>
    <t>LED467-FIXT</t>
  </si>
  <si>
    <t>(1) 467W fixture, any bulb shape, any application</t>
  </si>
  <si>
    <t>LED468-FIXT</t>
  </si>
  <si>
    <t>(1) 468W fixture, any bulb shape, any application</t>
  </si>
  <si>
    <t>LED469-FIXT</t>
  </si>
  <si>
    <t>(1) 469W fixture, any bulb shape, any application</t>
  </si>
  <si>
    <t>LED470-FIXT</t>
  </si>
  <si>
    <t>(1) 470W fixture, any bulb shape, any application</t>
  </si>
  <si>
    <t>LED471-FIXT</t>
  </si>
  <si>
    <t>(1) 471W fixture, any bulb shape, any application</t>
  </si>
  <si>
    <t>LED472-FIXT</t>
  </si>
  <si>
    <t>(1) 472W fixture, any bulb shape, any application</t>
  </si>
  <si>
    <t>LED473-FIXT</t>
  </si>
  <si>
    <t>(1) 473W fixture, any bulb shape, any application</t>
  </si>
  <si>
    <t>LED474-FIXT</t>
  </si>
  <si>
    <t>(1) 474W fixture, any bulb shape, any application</t>
  </si>
  <si>
    <t>LED475-FIXT</t>
  </si>
  <si>
    <t>(1) 475W fixture, any bulb shape, any application</t>
  </si>
  <si>
    <t>LED476-FIXT</t>
  </si>
  <si>
    <t>(1) 476W fixture, any bulb shape, any application</t>
  </si>
  <si>
    <t>LED477-FIXT</t>
  </si>
  <si>
    <t>(1) 477W fixture, any bulb shape, any application</t>
  </si>
  <si>
    <t>LED478-FIXT</t>
  </si>
  <si>
    <t>(1) 478W fixture, any bulb shape, any application</t>
  </si>
  <si>
    <t>LED479-FIXT</t>
  </si>
  <si>
    <t>(1) 479W fixture, any bulb shape, any application</t>
  </si>
  <si>
    <t>LED480-FIXT</t>
  </si>
  <si>
    <t>(1) 480W fixture, any bulb shape, any application</t>
  </si>
  <si>
    <t>LED481-FIXT</t>
  </si>
  <si>
    <t>(1) 481W fixture, any bulb shape, any application</t>
  </si>
  <si>
    <t>LED482-FIXT</t>
  </si>
  <si>
    <t>(1) 482W fixture, any bulb shape, any application</t>
  </si>
  <si>
    <t>LED483-FIXT</t>
  </si>
  <si>
    <t>(1) 483W fixture, any bulb shape, any application</t>
  </si>
  <si>
    <t>LED484-FIXT</t>
  </si>
  <si>
    <t>(1) 484W fixture, any bulb shape, any application</t>
  </si>
  <si>
    <t>LED485-FIXT</t>
  </si>
  <si>
    <t>(1) 485W fixture, any bulb shape, any application</t>
  </si>
  <si>
    <t>LED486-FIXT</t>
  </si>
  <si>
    <t>(1) 486W fixture, any bulb shape, any application</t>
  </si>
  <si>
    <t>LED487-FIXT</t>
  </si>
  <si>
    <t>(1) 487W fixture, any bulb shape, any application</t>
  </si>
  <si>
    <t>LED488-FIXT</t>
  </si>
  <si>
    <t>(1) 488W fixture, any bulb shape, any application</t>
  </si>
  <si>
    <t>LED489-FIXT</t>
  </si>
  <si>
    <t>(1) 489W fixture, any bulb shape, any application</t>
  </si>
  <si>
    <t>LED490-FIXT</t>
  </si>
  <si>
    <t>(1) 490W fixture, any bulb shape, any application</t>
  </si>
  <si>
    <t>LED491-FIXT</t>
  </si>
  <si>
    <t>(1) 491W fixture, any bulb shape, any application</t>
  </si>
  <si>
    <t>LED492-FIXT</t>
  </si>
  <si>
    <t>(1) 492W fixture, any bulb shape, any application</t>
  </si>
  <si>
    <t>LED493-FIXT</t>
  </si>
  <si>
    <t>(1) 493W fixture, any bulb shape, any application</t>
  </si>
  <si>
    <t>LED494-FIXT</t>
  </si>
  <si>
    <t>(1) 494W fixture, any bulb shape, any application</t>
  </si>
  <si>
    <t>LED495-FIXT</t>
  </si>
  <si>
    <t>(1) 495W fixture, any bulb shape, any application</t>
  </si>
  <si>
    <t>LED496-FIXT</t>
  </si>
  <si>
    <t>(1) 496W fixture, any bulb shape, any application</t>
  </si>
  <si>
    <t>LED497-FIXT</t>
  </si>
  <si>
    <t>(1) 497W fixture, any bulb shape, any application</t>
  </si>
  <si>
    <t>LED498-FIXT</t>
  </si>
  <si>
    <t>(1) 498W fixture, any bulb shape, any application</t>
  </si>
  <si>
    <t>LED499-FIXT</t>
  </si>
  <si>
    <t>(1) 499W fixture, any bulb shape, any application</t>
  </si>
  <si>
    <t>LED500-FIXT</t>
  </si>
  <si>
    <t>(1) 500W fixture, any bulb shape, any application</t>
  </si>
  <si>
    <t>LED505-FIXT</t>
  </si>
  <si>
    <t>(1) 505W fixture, any bulb shape, any application</t>
  </si>
  <si>
    <t>LED510-FIXT</t>
  </si>
  <si>
    <t>(1) 510W fixture, any bulb shape, any application</t>
  </si>
  <si>
    <t>LED515-FIXT</t>
  </si>
  <si>
    <t>(1) 515W fixture, any bulb shape, any application</t>
  </si>
  <si>
    <t>LED520-FIXT</t>
  </si>
  <si>
    <t>(1) 520W fixture, any bulb shape, any application</t>
  </si>
  <si>
    <t>LED525-FIXT</t>
  </si>
  <si>
    <t>(1) 525W fixture, any bulb shape, any application</t>
  </si>
  <si>
    <t>LED530-FIXT</t>
  </si>
  <si>
    <t>(1) 530W fixture, any bulb shape, any application</t>
  </si>
  <si>
    <t>LED535-FIXT</t>
  </si>
  <si>
    <t>(1) 535W fixture, any bulb shape, any application</t>
  </si>
  <si>
    <t>LED540-FIXT</t>
  </si>
  <si>
    <t>(1) 540W fixture, any bulb shape, any application</t>
  </si>
  <si>
    <t>LED545-FIXT</t>
  </si>
  <si>
    <t>(1) 545W fixture, any bulb shape, any application</t>
  </si>
  <si>
    <t>LED550-FIXT</t>
  </si>
  <si>
    <t>(1) 550W fixture, any bulb shape, any application</t>
  </si>
  <si>
    <t>CF2/1-SCRW</t>
  </si>
  <si>
    <t>Integrated-ballast CFL Lamps</t>
  </si>
  <si>
    <t>(1) 2W screw-in lamp/base w/ permanent disk installed, any bulb shape</t>
  </si>
  <si>
    <t>Mag. or Elec.</t>
  </si>
  <si>
    <t>CF3/1-SCRW</t>
  </si>
  <si>
    <t>(1) 3W screw-in lamp/base w/ permanent disk installed, any bulb shape</t>
  </si>
  <si>
    <t>CF4/1-SCRW</t>
  </si>
  <si>
    <t>(1) 4W screw-in lamp/base w/ permanent disk installed, any bulb shape</t>
  </si>
  <si>
    <t>CF5/1-SCRW</t>
  </si>
  <si>
    <t>(1) 5W screw-in lamp/base w/ permanent disk installed, any bulb shape</t>
  </si>
  <si>
    <t>CF6/1-SCRW</t>
  </si>
  <si>
    <t>(1) 6W screw-in lamp/base w/ permanent disk installed, any bulb shape</t>
  </si>
  <si>
    <t>CF7/1-SCRW</t>
  </si>
  <si>
    <t>(1) 7W screw-in lamp/base w/ permanent disk installed, any bulb shape</t>
  </si>
  <si>
    <t>CF8/1-SCRW</t>
  </si>
  <si>
    <t>(1) 8W screw-in lamp/base w/ permanent disk installed, any bulb shape</t>
  </si>
  <si>
    <t>CF9/1-SCRW</t>
  </si>
  <si>
    <t>(1) 9W screw-in lamp/base w/ permanent disk installed, any bulb shape</t>
  </si>
  <si>
    <t>CF10/1-SCRW</t>
  </si>
  <si>
    <t>(1) 10W screw-in lamp/base w/ permanent disk installed, any bulb shape</t>
  </si>
  <si>
    <t>CF11/1-SCRW</t>
  </si>
  <si>
    <t>(1) 11W screw-in lamp/base w/ permanent disk installed, any bulb shape</t>
  </si>
  <si>
    <t>CF12/1-SCRW</t>
  </si>
  <si>
    <t>(1) 12W screw-in lamp/base w/ permanent disk installed, any bulb shape</t>
  </si>
  <si>
    <t>CF13/1-SCRW</t>
  </si>
  <si>
    <t>(1) 13W screw-in lamp/base w/ permanent disk installed, any bulb shape</t>
  </si>
  <si>
    <t>CF14/1-SCRW</t>
  </si>
  <si>
    <t>(1) 14W screw-in lamp/base w/ permanent disk installed, any bulb shape</t>
  </si>
  <si>
    <t>CF15/1-SCRW</t>
  </si>
  <si>
    <t>(1) 15W screw-in lamp/base w/ permanent disk installed, any bulb shape</t>
  </si>
  <si>
    <t>CF16/1-SCRW</t>
  </si>
  <si>
    <t>(1) 16W screw-in lamp/base w/ permanent disk installed, any bulb shape</t>
  </si>
  <si>
    <t>CF17/1-SCRW</t>
  </si>
  <si>
    <t>(1) 17W screw-in lamp/base w/ permanent disk installed, any bulb shape</t>
  </si>
  <si>
    <t>CF18/1-SCRW</t>
  </si>
  <si>
    <t>(1) 18W screw-in lamp/base w/ permanent disk installed, any bulb shape</t>
  </si>
  <si>
    <t>CF19/1-SCRW</t>
  </si>
  <si>
    <t>(1) 19W screw-in lamp/base w/ permanent disk installed, any bulb shape</t>
  </si>
  <si>
    <t>CF20/1-SCRW</t>
  </si>
  <si>
    <t>(1) 20W screw-in lamp/base w/ permanent disk installed, any bulb shape</t>
  </si>
  <si>
    <t>CF21/1-SCRW</t>
  </si>
  <si>
    <t>(1) 21W screw-in lamp/base w/ permanent disk installed, any bulb shape</t>
  </si>
  <si>
    <t>CF22/1-SCRW</t>
  </si>
  <si>
    <t>(1) 22W screw-in lamp/base w/ permanent disk installed, any bulb shape</t>
  </si>
  <si>
    <t>CF23/1-SCRW</t>
  </si>
  <si>
    <t>(1) 23W screw-in lamp/base w/ permanent disk installed, any bulb shape</t>
  </si>
  <si>
    <t>CF24/1-SCRW</t>
  </si>
  <si>
    <t>(1) 24W screw-in lamp/base w/ permanent disk installed, any bulb shape</t>
  </si>
  <si>
    <t>CF25/1-SCRW</t>
  </si>
  <si>
    <t>(1) 25W screw-in lamp/base w/ permanent disk installed, any bulb shape</t>
  </si>
  <si>
    <t>CF26/1-SCRW</t>
  </si>
  <si>
    <t>(1) 26W screw-in lamp/base w/ permanent disk installed, any bulb shape</t>
  </si>
  <si>
    <t>CF27/1-SCRW</t>
  </si>
  <si>
    <t>(1) 27W screw-in lamp/base w/ permanent disk installed, any bulb shape</t>
  </si>
  <si>
    <t>CF28/1-SCRW</t>
  </si>
  <si>
    <t>(1) 28W screw-in lamp/base w/ permanent disk installed, any bulb shape</t>
  </si>
  <si>
    <t>CF29/1-SCRW</t>
  </si>
  <si>
    <t>(1) 29W screw-in lamp/base w/ permanent disk installed, any bulb shape</t>
  </si>
  <si>
    <t>CF30/1-SCRW</t>
  </si>
  <si>
    <t>(1) 30W screw-in lamp/base w/ permanent disk installed, any bulb shape</t>
  </si>
  <si>
    <t>CF31/1-SCRW</t>
  </si>
  <si>
    <t>(1) 31W screw-in lamp/base w/ permanent disk installed, any bulb shape</t>
  </si>
  <si>
    <t>CF32/1-SCRW</t>
  </si>
  <si>
    <t>(1) 32W screw-in lamp/base w/ permanent disk installed, any bulb shape</t>
  </si>
  <si>
    <t>CF33/1-SCRW</t>
  </si>
  <si>
    <t>(1) 33W screw-in lamp/base w/ permanent disk installed, any bulb shape</t>
  </si>
  <si>
    <t>CF34/1-SCRW</t>
  </si>
  <si>
    <t>(1) 34W screw-in lamp/base w/ permanent disk installed, any bulb shape</t>
  </si>
  <si>
    <t>CF35/1-SCRW</t>
  </si>
  <si>
    <t>(1) 35W screw-in lamp/base w/ permanent disk installed, any bulb shape</t>
  </si>
  <si>
    <t>CF36/1-SCRW</t>
  </si>
  <si>
    <t>(1) 36W screw-in lamp/base w/ permanent disk installed, any bulb shape</t>
  </si>
  <si>
    <t>CF37/1-SCRW</t>
  </si>
  <si>
    <t>(1) 37W screw-in lamp/base w/ permanent disk installed, any bulb shape</t>
  </si>
  <si>
    <t>CF38/1-SCRW</t>
  </si>
  <si>
    <t>(1) 38W screw-in lamp/base w/ permanent disk installed, any bulb shape</t>
  </si>
  <si>
    <t>CF39/1-SCRW</t>
  </si>
  <si>
    <t>(1) 39W screw-in lamp/base w/ permanent disk installed, any bulb shape</t>
  </si>
  <si>
    <t>CF40/1-SCRW</t>
  </si>
  <si>
    <t>(1) 40W screw-in lamp/base w/ permanent disk installed, any bulb shape</t>
  </si>
  <si>
    <t>CF41/1-SCRW</t>
  </si>
  <si>
    <t>(1) 41W screw-in lamp/base w/ permanent disk installed, any bulb shape</t>
  </si>
  <si>
    <t>CF42/1-SCRW</t>
  </si>
  <si>
    <t>(1) 42W screw-in lamp/base w/ permanent disk installed, any bulb shape</t>
  </si>
  <si>
    <t>CF43/1-SCRW</t>
  </si>
  <si>
    <t>(1) 43W screw-in lamp/base w/ permanent disk installed, any bulb shape</t>
  </si>
  <si>
    <t>CF44/1-SCRW</t>
  </si>
  <si>
    <t>(1) 44W screw-in lamp/base w/permanent disk installed, any bulb shape</t>
  </si>
  <si>
    <t>CF45/1-SCRW</t>
  </si>
  <si>
    <t>(1) 45W screw-in lamp/base w/permanent disk installed, any bulb shape</t>
  </si>
  <si>
    <t>CF46/1-SCRW</t>
  </si>
  <si>
    <t>(1) 46W screw-in lamp/base w/permanent disk installed, any bulb shape</t>
  </si>
  <si>
    <t>CF47/1-SCRW</t>
  </si>
  <si>
    <t>(1) 47W screw-in lamp/base w/permanent disk installed, any bulb shape</t>
  </si>
  <si>
    <t>CF48/1-SCRW</t>
  </si>
  <si>
    <t>(1) 48W screw-in lamp/base w/permanent disk installed, any bulb shape</t>
  </si>
  <si>
    <t>CF49/1-SCRW</t>
  </si>
  <si>
    <t>(1) 49W screw-in lamp/base w/permanent disk installed, any bulb shape</t>
  </si>
  <si>
    <t>CF50/1-SCRW</t>
  </si>
  <si>
    <t>(1) 50W screw-in lamp/base w/permanent disk installed, any bulb shape</t>
  </si>
  <si>
    <t>CF51/1-SCRW</t>
  </si>
  <si>
    <t>(1) 51W screw-in lamp/base w/permanent disk installed, any bulb shape</t>
  </si>
  <si>
    <t>CF52/1-SCRW</t>
  </si>
  <si>
    <t>(1) 52W screw-in lamp/base w/permanent disk installed, any bulb shape</t>
  </si>
  <si>
    <t>CF53/1-SCRW</t>
  </si>
  <si>
    <t>(1) 53W screw-in lamp/base w/permanent disk installed, any bulb shape</t>
  </si>
  <si>
    <t>CF54/1-SCRW</t>
  </si>
  <si>
    <t>(1) 54W screw-in lamp/base w/permanent disk installed, any bulb shape</t>
  </si>
  <si>
    <t>CF55/1-SCRW</t>
  </si>
  <si>
    <t>(1) 55W screw-in lamp/base w/permanent disk installed, any bulb shape</t>
  </si>
  <si>
    <t>CF56/1-SCRW</t>
  </si>
  <si>
    <t>(1) 56W screw-in lamp/base w/permanent disk installed, any bulb shape</t>
  </si>
  <si>
    <t>CF57/1-SCRW</t>
  </si>
  <si>
    <t>(1) 57W screw-in lamp/base w/permanent disk installed, any bulb shape</t>
  </si>
  <si>
    <t>CF58/1-SCRW</t>
  </si>
  <si>
    <t>(1) 58W screw-in lamp/base w/permanent disk installed, any bulb shape</t>
  </si>
  <si>
    <t>CF59/1-SCRW</t>
  </si>
  <si>
    <t>(1) 59W screw-in lamp/base w/permanent disk installed, any bulb shape</t>
  </si>
  <si>
    <t>CF60/1-SCRW</t>
  </si>
  <si>
    <t>(1) 60W screw-in lamp/base w/permanent disk installed, any bulb shape</t>
  </si>
  <si>
    <t>CF61/1-SCRW</t>
  </si>
  <si>
    <t>(1) 61W screw-in lamp/base w/permanent disk installed, any bulb shape</t>
  </si>
  <si>
    <t>CF62/1-SCRW</t>
  </si>
  <si>
    <t>(1) 62W screw-in lamp/base w/permanent disk installed, any bulb shape</t>
  </si>
  <si>
    <t>CF63/1-SCRW</t>
  </si>
  <si>
    <t>(1) 63W screw-in lamp/base w/permanent disk installed, any bulb shape</t>
  </si>
  <si>
    <t>CF64/1-SCRW</t>
  </si>
  <si>
    <t>(1) 64W screw-in lamp/base w/permanent disk installed, any bulb shape</t>
  </si>
  <si>
    <t>CF65/1-SCRW</t>
  </si>
  <si>
    <t>(1) 65W screw-in lamp/base w/permanent disk installed, any bulb shape</t>
  </si>
  <si>
    <t>CF66/1-SCRW</t>
  </si>
  <si>
    <t>(1) 66W screw-in lamp/base w/permanent disk installed, any bulb shape</t>
  </si>
  <si>
    <t>CF67/1-SCRW</t>
  </si>
  <si>
    <t>(1) 67W screw-in lamp/base w/permanent disk installed, any bulb shape</t>
  </si>
  <si>
    <t>CF68/1-SCRW</t>
  </si>
  <si>
    <t>(1) 68W screw-in lamp/base w/permanent disk installed, any bulb shape</t>
  </si>
  <si>
    <t>CF69/1-SCRW</t>
  </si>
  <si>
    <t>(1) 69W screw-in lamp/base w/permanent disk installed, any bulb shape</t>
  </si>
  <si>
    <t>CF70/1-SCRW</t>
  </si>
  <si>
    <t>(1) 70W screw-in lamp/base w/permanent disk installed, any bulb shape</t>
  </si>
  <si>
    <t>CF71/1-SCRW</t>
  </si>
  <si>
    <t>(1) 71W screw-in lamp/base w/permanent disk installed, any bulb shape</t>
  </si>
  <si>
    <t>CF72/1-SCRW</t>
  </si>
  <si>
    <t>(1) 72W screw-in lamp/base w/permanent disk installed, any bulb shape</t>
  </si>
  <si>
    <t>CF73/1-SCRW</t>
  </si>
  <si>
    <t>(1) 73W screw-in lamp/base w/permanent disk installed, any bulb shape</t>
  </si>
  <si>
    <t>CF74/1-SCRW</t>
  </si>
  <si>
    <t>(1) 74W screw-in lamp/base w/permanent disk installed, any bulb shape</t>
  </si>
  <si>
    <t>CF75/1-SCRW</t>
  </si>
  <si>
    <t>(1) 75W screw-in lamp/base w/permanent disk installed, any bulb shape</t>
  </si>
  <si>
    <t>CF80/1-SCRW</t>
  </si>
  <si>
    <t>(1) 80W screw-in lamp/base w/permanent disk installed, any bulb shape</t>
  </si>
  <si>
    <t>CF85/1-SCRW</t>
  </si>
  <si>
    <t>(1) 85W screw-in lamp/base w/permanent disk installed, any bulb shape</t>
  </si>
  <si>
    <t>CF100/1-SCRW</t>
  </si>
  <si>
    <t>(1) 100W screw-in lamp/base w/ permanent disk installed, any bulb shape</t>
  </si>
  <si>
    <t>CF125/1-SCRW</t>
  </si>
  <si>
    <t>(1) 125W screw-in lamp/base w/ permanent disk installed, any bulb shape</t>
  </si>
  <si>
    <t>CF150/1-SCRW</t>
  </si>
  <si>
    <t>(1) 150W screw-in lamp/base w/ permanent disk installed, any bulb shape</t>
  </si>
  <si>
    <t>CF200/1-SCRW</t>
  </si>
  <si>
    <t>(1) 200W screw-in lamp/base w/ permanent disk installed, any bulb shape</t>
  </si>
  <si>
    <t>CFC2/1-SCRW</t>
  </si>
  <si>
    <t>Integrated-ballast CCFL Lamps</t>
  </si>
  <si>
    <t>Compact Fluorescent, Cold Cathode, (1) 2W screw-in lamp/base w/ permanent locking device, any bulb shape</t>
  </si>
  <si>
    <t>CFC2/2-SCRW</t>
  </si>
  <si>
    <t>Compact Fluorescent, Cold Cathode, (2) 2W screw-in lamp/base w/ permanent locking device, any bulb shape</t>
  </si>
  <si>
    <t>CFC3/1-SCRW</t>
  </si>
  <si>
    <t>Compact Fluorescent, Cold Cathode, (1) 3W screw-in lamp/base w/ permanent locking device, any bulb shape</t>
  </si>
  <si>
    <t>CFC3/2-SCRW</t>
  </si>
  <si>
    <t>Compact Fluorescent, Cold Cathode, (2) 3W screw-in lamp/base w/ permanent locking device, any bulb shape</t>
  </si>
  <si>
    <t>CFC4/1-SCRW</t>
  </si>
  <si>
    <t>Compact Fluorescent, Cold Cathode, (1) 4W screw-in lamp/base w/ permanent locking device, any bulb shape</t>
  </si>
  <si>
    <t>CFC4/2-SCRW</t>
  </si>
  <si>
    <t>Compact Fluorescent, Cold Cathode, (2) 4W screw-in lamp/base w/ permanent locking device, any bulb shape</t>
  </si>
  <si>
    <t>CFC5/1-SCRW</t>
  </si>
  <si>
    <t>Compact Fluorescent, Cold Cathode, (1) 5W screw-in lamp/base w/ permanent locking device, any bulb shape</t>
  </si>
  <si>
    <t>CFC5/2-SCRW</t>
  </si>
  <si>
    <t>Compact Fluorescent, Cold Cathode, (2) 5W screw-in lamp/base w/ permanent locking device, any bulb shape</t>
  </si>
  <si>
    <t>CFC8/1-SCRW</t>
  </si>
  <si>
    <t>Compact Fluorescent, Cold Cathode, (1) 8W screw-in lamp/base w/ permanent locking device, any bulb shape</t>
  </si>
  <si>
    <t>CFC8/2-SCRW</t>
  </si>
  <si>
    <t>Compact Fluorescent, Cold Cathode, (2) 8W screw-in lamp/base w/ permanent locking device, any bulb shape</t>
  </si>
  <si>
    <t>CFC13/1-SCRW</t>
  </si>
  <si>
    <t>Compact Fluorescent, Cold Cathode, (1) 13W screw-in lamp/base w/ permanent locking device,</t>
  </si>
  <si>
    <t>CFC18/1-SCRW</t>
  </si>
  <si>
    <t>Compact Fluorescent, Cold Cathode, (1) 18W screw-in lamp/base w/ permanent locking device, any bulb shape</t>
  </si>
  <si>
    <t>CFD10/1</t>
  </si>
  <si>
    <t>Modular CFL and CCFL Fixtures</t>
  </si>
  <si>
    <t>Compact Fluorescent, 2D, (1) 10W lamp</t>
  </si>
  <si>
    <t>Mag-STD</t>
  </si>
  <si>
    <t>CFD10/1-L</t>
  </si>
  <si>
    <t>CFD16/1</t>
  </si>
  <si>
    <t>Compact Fluorescent, 2D, (1) 16W lamp</t>
  </si>
  <si>
    <t>CFD16/1-L</t>
  </si>
  <si>
    <t>CFD21/1</t>
  </si>
  <si>
    <t>Compact Fluorescent, 2D, (1) 21W lamp</t>
  </si>
  <si>
    <t>CFD21/1-L</t>
  </si>
  <si>
    <t>CFD28/1</t>
  </si>
  <si>
    <t>Compact Fluorescent, 2D, (1) 28W lamp</t>
  </si>
  <si>
    <t>CFD28/1-L</t>
  </si>
  <si>
    <t>CFD38/1</t>
  </si>
  <si>
    <t>Compact Fluorescent, 2D, (1) 38W lamp</t>
  </si>
  <si>
    <t>CFD38/1-L</t>
  </si>
  <si>
    <t>CFG13/1-L</t>
  </si>
  <si>
    <t>Compact Fluorescent, Multi, GU24 with Integrated Ballast, (1) 13W lamp</t>
  </si>
  <si>
    <t>CFG18/1-L</t>
  </si>
  <si>
    <t>Compact Fluorescent, Multi, GU24 with Integrated Ballast, (1) 18W lamp</t>
  </si>
  <si>
    <t>CFG23/1-L</t>
  </si>
  <si>
    <t>Compact Fluorescent, Multi, GU24 with Integrated Ballast, (1) 23W lamp</t>
  </si>
  <si>
    <t>CFG26/1-L</t>
  </si>
  <si>
    <t>Compact Fluorescent, Multi, GU24 with Integrated Ballast, (1) 26W lamp</t>
  </si>
  <si>
    <t>CFG32/1-L</t>
  </si>
  <si>
    <t>Compact Fluorescent, Multi, GU24 with Integrated Ballast, (1) 32W lamp</t>
  </si>
  <si>
    <t>CFG42/1-L</t>
  </si>
  <si>
    <t>Compact Fluorescent, Multi, GU24 with Integrated Ballast, (1) 42W lamp</t>
  </si>
  <si>
    <t>CFM13/1-L</t>
  </si>
  <si>
    <t>Compact Fluorescent, Multi, 4-pin, (1) 13W lamp</t>
  </si>
  <si>
    <t>CFM13/2-L</t>
  </si>
  <si>
    <t>Compact Fluorescent, Multi, 4-pin, (2) 13W lamps</t>
  </si>
  <si>
    <t>CFM15/1-L</t>
  </si>
  <si>
    <t>Compact Fluorescent, Multi, 4-pin, (1) 15W lamp</t>
  </si>
  <si>
    <t>CFM18/1-L</t>
  </si>
  <si>
    <t>Compact Fluorescent, Multi, 4-pin, (1) 18W lamp</t>
  </si>
  <si>
    <t>CFM18/2-L</t>
  </si>
  <si>
    <t>Compact Fluorescent, Multi, 4-pin, (2) 18W lamps</t>
  </si>
  <si>
    <t>CFM21/1-L</t>
  </si>
  <si>
    <t>Compact Fluorescent, Multi, 4-pin, (1) 21W lamp</t>
  </si>
  <si>
    <t>CFM26/1-L</t>
  </si>
  <si>
    <t>Compact Fluorescent, Multi, 4-pin, (1) 26W lamp</t>
  </si>
  <si>
    <t>CFM26/2-L</t>
  </si>
  <si>
    <t>Compact Fluorescent, Multi, 4-pin, (2) 26W lamps</t>
  </si>
  <si>
    <t>CFM28/1-L</t>
  </si>
  <si>
    <t>Compact Fluorescent, Multi, 4-pin, (1) 28W lamp</t>
  </si>
  <si>
    <t>CFM32/1-L</t>
  </si>
  <si>
    <t>Compact Fluorescent, Multi, 4-pin, (1) 32W lamp</t>
  </si>
  <si>
    <t>CFM42/1-L</t>
  </si>
  <si>
    <t>Compact Fluorescent, Multi, 4-pin, (1) 42W lamp</t>
  </si>
  <si>
    <t>CFM42/2-L</t>
  </si>
  <si>
    <t>Compact Fluorescent, Multi, 4-pin, (2) 42W lamps</t>
  </si>
  <si>
    <t>CFM42/8-L</t>
  </si>
  <si>
    <t>Compact Fluorescent, Multi, 4-pin, (8) 42W lamps, (4) 2-lamp ballasts</t>
  </si>
  <si>
    <t>CFM57/1-L</t>
  </si>
  <si>
    <t>Compact Fluorescent, Multi, 4-pin, (1) 57W lamp</t>
  </si>
  <si>
    <t>CFM60/1-L</t>
  </si>
  <si>
    <t>Compact Fluorescent, Multi, 4-pin, (1) 60W lamp</t>
  </si>
  <si>
    <t>CFM70/1-L</t>
  </si>
  <si>
    <t>Compact Fluorescent, Multi, 4-pin, (1) 70W lamp</t>
  </si>
  <si>
    <t>CFM85/1-L</t>
  </si>
  <si>
    <t>Compact Fluorescent, Multi, 4-pin, (1) 85W lamp</t>
  </si>
  <si>
    <t>CFM120/1-L</t>
  </si>
  <si>
    <t>Compact Fluorescent, Multi, 4-pin, (1) 120W lamp</t>
  </si>
  <si>
    <t>CFQ9/1</t>
  </si>
  <si>
    <t>Compact Fluorescent, Quad, (1) 9W lamp</t>
  </si>
  <si>
    <t>CFQ9/2</t>
  </si>
  <si>
    <t>Compact Fluorescent, Quad, (2) 9W lamps</t>
  </si>
  <si>
    <t>CFQ10/1</t>
  </si>
  <si>
    <t>Compact Fluorescent, quad, (1) 10W lamp</t>
  </si>
  <si>
    <t>CFQ13/1</t>
  </si>
  <si>
    <t>Compact Fluorescent, quad, (1) 13W lamp</t>
  </si>
  <si>
    <t>CFQ13/1-L</t>
  </si>
  <si>
    <t>Compact Fluorescent, quad, (1) 13W lamp, BF=1.05</t>
  </si>
  <si>
    <t>CFQ13/2</t>
  </si>
  <si>
    <t>Compact Fluorescent, quad, (2) 13W lamps</t>
  </si>
  <si>
    <t>CFQ13/2-L</t>
  </si>
  <si>
    <t>Compact Fluorescent, quad, (2) 13W lamps, BF=1.0</t>
  </si>
  <si>
    <t>CFQ13/3</t>
  </si>
  <si>
    <t>Compact Fluorescent, quad, (3) 13W lamps</t>
  </si>
  <si>
    <t>CFQ15/1</t>
  </si>
  <si>
    <t>Compact Fluorescent, quad, (1) 15W lamp</t>
  </si>
  <si>
    <t>CFQ17/1</t>
  </si>
  <si>
    <t>Compact Fluorescent, quad, (1) 17W lamp</t>
  </si>
  <si>
    <t>CFQ17/2</t>
  </si>
  <si>
    <t>Compact Fluorescent, quad, (2) 17W lamps</t>
  </si>
  <si>
    <t>CFQ18/1</t>
  </si>
  <si>
    <t>Compact Fluorescent, quad, (1) 18W lamp</t>
  </si>
  <si>
    <t>CFQ18/1-L</t>
  </si>
  <si>
    <t>Compact Fluorescent, quad, (1) 18W lamp, BF=1.0</t>
  </si>
  <si>
    <t>CFQ18/2</t>
  </si>
  <si>
    <t>Compact Fluorescent, quad, (2) 18W lamps</t>
  </si>
  <si>
    <t>CFQ18/2-L</t>
  </si>
  <si>
    <t>Compact Fluorescent, quad, (2) 18W lamp, BF=1.0</t>
  </si>
  <si>
    <t>CFQ18/4</t>
  </si>
  <si>
    <t>Compact Fluorescent, quad, (4) 18W lamps</t>
  </si>
  <si>
    <t>CFQ20/1</t>
  </si>
  <si>
    <t>Compact Fluorescent, quad, (1) 20W lamp</t>
  </si>
  <si>
    <t>CFQ20/2</t>
  </si>
  <si>
    <t>Compact Fluorescent, quad, (2) 20W lamps</t>
  </si>
  <si>
    <t>CFQ22/1</t>
  </si>
  <si>
    <t>Compact Fluorescent, Quad, (1) 22W lamp</t>
  </si>
  <si>
    <t>CFQ22/2</t>
  </si>
  <si>
    <t>Compact Fluorescent, Quad, (2) 22W lamps</t>
  </si>
  <si>
    <t>CFQ22/3</t>
  </si>
  <si>
    <t>Compact Fluorescent, Quad, (3) 22W lamps</t>
  </si>
  <si>
    <t>CFQ23/1</t>
  </si>
  <si>
    <t>Compact Fluorescent, Quad, (1) 23W lamp</t>
  </si>
  <si>
    <t>CFQ25/1</t>
  </si>
  <si>
    <t>Compact Fluorescent, Quad, (1) 25W lamp</t>
  </si>
  <si>
    <t>CFQ25/2</t>
  </si>
  <si>
    <t>Compact Fluorescent, Quad, (2) 25W lamps</t>
  </si>
  <si>
    <t>CFQ26/1</t>
  </si>
  <si>
    <t>Compact Fluorescent, quad, (1) 26W lamp</t>
  </si>
  <si>
    <t>CFQ26/1-L</t>
  </si>
  <si>
    <t>Compact Fluorescent, quad, (1) 26W lamp, BF=0.95</t>
  </si>
  <si>
    <t>CFQ26/2</t>
  </si>
  <si>
    <t>Compact Fluorescent, quad, (2) 26W lamps</t>
  </si>
  <si>
    <t>CFQ26/2-L</t>
  </si>
  <si>
    <t>Compact Fluorescent, quad, (2) 26W lamps, BF=0.95</t>
  </si>
  <si>
    <t>CFQ26/3</t>
  </si>
  <si>
    <t>Compact Fluorescent, quad, (3) 26W lamps</t>
  </si>
  <si>
    <t>CFQ26/6-L</t>
  </si>
  <si>
    <t>Compact Fluorescent, quad, (6) 26W lamps, BF=0.95</t>
  </si>
  <si>
    <t>CFQ28/1</t>
  </si>
  <si>
    <t>Compact Fluorescent, quad, (1) 28W lamp</t>
  </si>
  <si>
    <t>CFQ28/1-L</t>
  </si>
  <si>
    <t>CFQ28/2-L</t>
  </si>
  <si>
    <t>Compact Fluorescent, quad, (2) 28W lamps</t>
  </si>
  <si>
    <t>CFT5/1</t>
  </si>
  <si>
    <t>Compact Fluorescent, twin, (1) 5W lamp</t>
  </si>
  <si>
    <t>CFT5/2</t>
  </si>
  <si>
    <t>Compact Fluorescent, long twin, (2) 5W lamps</t>
  </si>
  <si>
    <t>CFT7/1</t>
  </si>
  <si>
    <t>Compact Fluorescent, twin, (1) 7W lamp</t>
  </si>
  <si>
    <t>CFT7/2</t>
  </si>
  <si>
    <t>Compact Fluorescent, twin, (2) 7W lamps</t>
  </si>
  <si>
    <t>CFT9/1</t>
  </si>
  <si>
    <t>Compact Fluorescent, twin, (1) 9W lamp</t>
  </si>
  <si>
    <t>CFT9/2</t>
  </si>
  <si>
    <t>Compact Fluorescent, twin, (2) 9W lamps</t>
  </si>
  <si>
    <t>CFT9/3</t>
  </si>
  <si>
    <t>Compact Fluorescent, twin, (3) 9 W lamps</t>
  </si>
  <si>
    <t>CFT13/1</t>
  </si>
  <si>
    <t>Compact Fluorescent, twin, (1) 13W lamp</t>
  </si>
  <si>
    <t>CFT13/1-L</t>
  </si>
  <si>
    <t>CFT13/2</t>
  </si>
  <si>
    <t>Compact Fluorescent, twin, (2) 13W lamps</t>
  </si>
  <si>
    <t>CFT13/2-L</t>
  </si>
  <si>
    <t>CFT13/3</t>
  </si>
  <si>
    <t>Compact Fluorescent, twin, (3) 13 W lamps</t>
  </si>
  <si>
    <t>CFT18/1</t>
  </si>
  <si>
    <t>Compact Fluorescent, Long twin., (1) 18W lamp</t>
  </si>
  <si>
    <t>CFT18/1-L</t>
  </si>
  <si>
    <t>Compact Fluorescent, twin, (1) 18W lamp</t>
  </si>
  <si>
    <t>CFT18/2</t>
  </si>
  <si>
    <t>Compact Fluorescent, twin, (2) 18 W lamps</t>
  </si>
  <si>
    <t>CFT22/1</t>
  </si>
  <si>
    <t>Compact Fluorescent, twin, (1) 22W lamp</t>
  </si>
  <si>
    <t>CFT22/2</t>
  </si>
  <si>
    <t>Compact Fluorescent, twin, (2) 22W lamps</t>
  </si>
  <si>
    <t>CFT22/4</t>
  </si>
  <si>
    <t>Compact Fluorescent, twin, (4) 22W lamps</t>
  </si>
  <si>
    <t>CFT24/1</t>
  </si>
  <si>
    <t>Compact Fluorescent, long twin, (1) 24W lamp</t>
  </si>
  <si>
    <t>CFT26/1</t>
  </si>
  <si>
    <t>Compact Fluorescent, twin, (1) 26W lamp</t>
  </si>
  <si>
    <t>CFT26/1-L</t>
  </si>
  <si>
    <t>CFT26/2-L</t>
  </si>
  <si>
    <t>Compact Fluorescent, twin, (2) 26W lamps</t>
  </si>
  <si>
    <t>CFT28/1</t>
  </si>
  <si>
    <t>Compact Fluorescent, twin, (1) 28W lamp</t>
  </si>
  <si>
    <t>CFT28/2</t>
  </si>
  <si>
    <t>Compact Fluorescent, twin, (2) 28W lamps</t>
  </si>
  <si>
    <t>CFT32/1-L</t>
  </si>
  <si>
    <t>Compact Fluorescent, twin, (1) 32W lamp</t>
  </si>
  <si>
    <t>CFT32/2-L</t>
  </si>
  <si>
    <t>Compact Fluorescent, twin, (2) 32W lamps</t>
  </si>
  <si>
    <t>CFT32/6-L</t>
  </si>
  <si>
    <t>Compact Fluorescent, twin, (6) 32W lamps</t>
  </si>
  <si>
    <t>CFT36/1</t>
  </si>
  <si>
    <t>Compact Fluorescent, long twin, (1) 36W lamp</t>
  </si>
  <si>
    <t>CFT40/1</t>
  </si>
  <si>
    <t>Compact Fluorescent, long twin, (1) 40W lamp</t>
  </si>
  <si>
    <t>CFT40/1-L</t>
  </si>
  <si>
    <t>CFT40/2</t>
  </si>
  <si>
    <t>Compact Fluorescent, long twin, (2) 40W lamps</t>
  </si>
  <si>
    <t>CFT40/2-L</t>
  </si>
  <si>
    <t>CFT40/3</t>
  </si>
  <si>
    <t>Compact Fluorescent, long twin, (3) 40 W lamps</t>
  </si>
  <si>
    <t>CFT40/3-L</t>
  </si>
  <si>
    <t>Compact Fluorescent, long twin, (3) 40W lamps</t>
  </si>
  <si>
    <t>CFT40/5-L</t>
  </si>
  <si>
    <t>Compact Fluorescent, long twin, (5) 40W lamps</t>
  </si>
  <si>
    <t>CFT50/1-L</t>
  </si>
  <si>
    <t>Compact Fluorescent, long twin, (1) 50W lamp</t>
  </si>
  <si>
    <t>CFT50/2-L</t>
  </si>
  <si>
    <t>Compact Fluorescent, long twin, (2) 50W lamps</t>
  </si>
  <si>
    <t>CFT55/1-L</t>
  </si>
  <si>
    <t>Compact Fluorescent, long twin, (1) 55W lamp</t>
  </si>
  <si>
    <t>CFT55/2-L</t>
  </si>
  <si>
    <t>Compact Fluorescent, long twin, (2) 55W lamps</t>
  </si>
  <si>
    <t>CFT55/3-L</t>
  </si>
  <si>
    <t>Compact Fluorescent, long twin, (3) 55W lamps</t>
  </si>
  <si>
    <t>CFT55/4-L</t>
  </si>
  <si>
    <t>Compact Fluorescent, long twin, (4) 55W lamps</t>
  </si>
  <si>
    <t>CFT80/1-L</t>
  </si>
  <si>
    <t>Compact Fluorescent, long twin, (1) 80W lamp</t>
  </si>
  <si>
    <t>ECF5/1</t>
  </si>
  <si>
    <t>Exit Sign (Modular CFL/CCFL)</t>
  </si>
  <si>
    <t>EXIT Compact Fluorescent, (1) 5W lamp</t>
  </si>
  <si>
    <t>ECF5/2</t>
  </si>
  <si>
    <t>EXIT Compact Fluorescent, (2) 5W lamps</t>
  </si>
  <si>
    <t>ECF6/1</t>
  </si>
  <si>
    <t>EXIT Compact Fluorescent, (1) 6W lamp</t>
  </si>
  <si>
    <t>ECF6/2</t>
  </si>
  <si>
    <t>EXIT Compact Fluorescent, (2) 6W lamps, (2) ballasts</t>
  </si>
  <si>
    <t>ECF7/1</t>
  </si>
  <si>
    <t>EXIT Compact Fluorescent, (1) 7W lamp</t>
  </si>
  <si>
    <t>ECF7/2</t>
  </si>
  <si>
    <t>EXIT Compact Fluorescent, (2) 7W lamps</t>
  </si>
  <si>
    <t>ECF9/1</t>
  </si>
  <si>
    <t>EXIT Compact Fluorescent, (1) 9W lamp</t>
  </si>
  <si>
    <t>ECF9/2</t>
  </si>
  <si>
    <t>EXIT Compact Fluorescent, (2) 9W lamps</t>
  </si>
  <si>
    <t>EF2/2</t>
  </si>
  <si>
    <t>EXIT Sub-miniature T-1 Fluorescent, (2) lamps</t>
  </si>
  <si>
    <t>EF6/1</t>
  </si>
  <si>
    <t>EXIT Miniature Bi-pin Fluorescent, (1) 6W lamp, (1) ballast</t>
  </si>
  <si>
    <t>EF6/2</t>
  </si>
  <si>
    <t>EXIT Miniature Bi-pin Fluorescent, (2) 6W lamps, (2) ballasts</t>
  </si>
  <si>
    <t>EF8/1</t>
  </si>
  <si>
    <t>EXIT T5 Fluorescent, (1) 8W lamp</t>
  </si>
  <si>
    <t>EF8/2</t>
  </si>
  <si>
    <t>EXIT T5 Fluorescent, (2) 8W lamps</t>
  </si>
  <si>
    <t>EI5/1</t>
  </si>
  <si>
    <t>Exit Sign (Halogen)</t>
  </si>
  <si>
    <t>EXIT Incandescent, (1) 5W lamp</t>
  </si>
  <si>
    <t>EI5/2</t>
  </si>
  <si>
    <t>EXIT Incandescent, (2) 5W lamps</t>
  </si>
  <si>
    <t>EI7.5/1</t>
  </si>
  <si>
    <t>EXIT Tungsten, (1) 7.5 W lamp</t>
  </si>
  <si>
    <t>EI7.5/2</t>
  </si>
  <si>
    <t>EXIT Tungsten, (2) 7.5 W lamps</t>
  </si>
  <si>
    <t>EI10/2</t>
  </si>
  <si>
    <t>EXIT Incandescent, (2) 10W lamps</t>
  </si>
  <si>
    <t>EI15/1</t>
  </si>
  <si>
    <t>EXIT Incandescent, (1) 15W lamp</t>
  </si>
  <si>
    <t>EI15/2</t>
  </si>
  <si>
    <t>EXIT Incandescent, (2) 15W lamps</t>
  </si>
  <si>
    <t>EI20/1</t>
  </si>
  <si>
    <t>EXIT Incandescent, (1) 20W lamp</t>
  </si>
  <si>
    <t>EI20/2</t>
  </si>
  <si>
    <t>EXIT Incandescent, (2) 20W lamps</t>
  </si>
  <si>
    <t>EI25/1</t>
  </si>
  <si>
    <t>EXIT Incandescent, (1) 25W lamp</t>
  </si>
  <si>
    <t>EI25/2</t>
  </si>
  <si>
    <t>EXIT Incandescent, (2) 25W lamps</t>
  </si>
  <si>
    <t>EI34/1</t>
  </si>
  <si>
    <t>EXIT Incandescent, (1) 34W lamp</t>
  </si>
  <si>
    <t>EI34/2</t>
  </si>
  <si>
    <t>EXIT Incandescent, (2) 34W lamps</t>
  </si>
  <si>
    <t>EI40/1</t>
  </si>
  <si>
    <t>EXIT Incandescent, (1) 40W lamp</t>
  </si>
  <si>
    <t>EI40/2</t>
  </si>
  <si>
    <t>EXIT Incandescent, (2) 40W lamps</t>
  </si>
  <si>
    <t>EI50/2</t>
  </si>
  <si>
    <t>EXIT Incandescent, (2) 50W lamps</t>
  </si>
  <si>
    <t>EI6/1</t>
  </si>
  <si>
    <t>EXIT Incandescent, (1) 6 W lamp</t>
  </si>
  <si>
    <t>EI6/2</t>
  </si>
  <si>
    <t>EXIT Incandescent, (2) 6 W lamps</t>
  </si>
  <si>
    <t>ELED2/1</t>
  </si>
  <si>
    <t>Exit Sign (LED)</t>
  </si>
  <si>
    <t>EXIT Light Emitting Diode, (1) 2W lamp, Single Sided</t>
  </si>
  <si>
    <t>ELED2/2</t>
  </si>
  <si>
    <t>EXIT Light Emitting Diode, (2) 2W lamps, Dual Sided</t>
  </si>
  <si>
    <t>ELED3</t>
  </si>
  <si>
    <t>EXIT Light Emitting Diode, (1) 3W lamp, Single Sided</t>
  </si>
  <si>
    <t>EP</t>
  </si>
  <si>
    <t>EXIT Photoluminescent, 0W</t>
  </si>
  <si>
    <t>F22PS</t>
  </si>
  <si>
    <t>T5 Linear Fluorescent</t>
  </si>
  <si>
    <t>Fluorescent, (2) 21", Preheat T5 lamps, (1) Magnetic ballasts with integral starter, (BF=0.80)</t>
  </si>
  <si>
    <t>F24PS</t>
  </si>
  <si>
    <t>Fluorescent, (4) 21", Preheat T5 lamps, (2) Magnetic ballasts with integral starter (BF=0.80)</t>
  </si>
  <si>
    <t>F21GPL-H</t>
  </si>
  <si>
    <t>Fluorescent (1) 22" (563mm) T-5 lamp; (1) Prog.Start or PRS Ballast, HLO (.95 &lt; BF &lt; 1.1)</t>
  </si>
  <si>
    <t>PRS Elec.</t>
  </si>
  <si>
    <t>F22GPL-H</t>
  </si>
  <si>
    <t>Fluorescent (2) 22" (563mm) T-5 lamps; (1) Prog.Start or PRS Ballast, HLO (.95 &lt; BF &lt; 1.1)</t>
  </si>
  <si>
    <t>F23GPL-H</t>
  </si>
  <si>
    <t>Fluorescent (3) 22" (563mm) T-5 lamps; (1) Prog.Start or PRS Ballast, HLO (.95 &lt; BF &lt; 1.1)</t>
  </si>
  <si>
    <t>F23GPL/2-H</t>
  </si>
  <si>
    <t>Fluorescent (3) 22" (563mm) T-5 lamps; (2) Prog.Start or PRS Ballasts, HLO (.95 &lt; BF &lt; 1.1)</t>
  </si>
  <si>
    <t>F24GPL/2-H</t>
  </si>
  <si>
    <t>Fluorescent (4) 22" (563mm) T-5 lamps; (2) Prog.Start or PRS Ballasts, HLO (.95 &lt; BF &lt; 1.1)</t>
  </si>
  <si>
    <t>F31GPL-H</t>
  </si>
  <si>
    <t>Fluorescent (1) 34" (863mm) T-5 lamp; (1) Prog.Start or PRS Ballast, HLO (.95 &lt; BF &lt; 1.1)</t>
  </si>
  <si>
    <t>F32GPL-H</t>
  </si>
  <si>
    <t>Fluorescent (2) 34" (863mm) T-5 lamps; (1) Prog.Start or PRS Ballast, HLO (.95 &lt; BF &lt; 1.1)</t>
  </si>
  <si>
    <t>F33GPL/2-H</t>
  </si>
  <si>
    <t>Fluorescent (3) 34" (863mm) T-5 lamps; (2) Prog.Start or PRS Ballasts, HLO (.95 &lt; BF &lt; 1.1)</t>
  </si>
  <si>
    <t>F34GPL/2-H</t>
  </si>
  <si>
    <t>Fluorescent (4) 34" (863mm) T-5 lamps; (2) Prog.Start or PRS Ballasts, HLO (.95 &lt; BF &lt; 1.1)</t>
  </si>
  <si>
    <t>F21GPHL-H</t>
  </si>
  <si>
    <t>Fluorescent (1) 22" (563mm) T-5 HO lamp; (1) Prog.Start or PRS Ballast, HLO (.95 &lt; BF &lt; 1.1)</t>
  </si>
  <si>
    <t>F22GPHL-H</t>
  </si>
  <si>
    <t>Fluorescent (2) 22" (563mm) T-5 HO lamps; (1) Prog.Start or PRS Ballast, HLO (.95 &lt; BF &lt; 1.1)</t>
  </si>
  <si>
    <t>F23GPHL/2-H</t>
  </si>
  <si>
    <t>Fluorescent (3) 22" (563mm) T-5 HO lamps; (2) Prog.Start or PRS Ballasts, HLO (.95 &lt; BF &lt; 1.1)</t>
  </si>
  <si>
    <t>F24GPHL/2-H</t>
  </si>
  <si>
    <t>Fluorescent (4) 22" (563mm) T-5 HO lamps; (2) Prog.Start or PRS Ballasts, HLO (.95 &lt; BF &lt; 1.1)</t>
  </si>
  <si>
    <t>F41GPL-H</t>
  </si>
  <si>
    <t>Fluorescent (1) 45.8" (1163mm) T-5 lamp; (1) PRS Electronic Ballast, HLO (.95 &lt; BF &lt; 1.1)</t>
  </si>
  <si>
    <t>F41GPL/T2-H</t>
  </si>
  <si>
    <t>Fluorescent (1) 45.8" (1163mm) T-5 lamp; Tandem 2-lamp PRS Ballast, HLO (.95 &lt; BF &lt; 1.1)</t>
  </si>
  <si>
    <t>F42GPL-H</t>
  </si>
  <si>
    <t>Fluorescent (2) 45.8" (1163mm) T-5 lamps; (1) PRS Electronic Ballast, HLO (.95 &lt; BF &lt; 1.1)</t>
  </si>
  <si>
    <t>F43GPL/2-H</t>
  </si>
  <si>
    <t>Fluorescent (3) 45.8" (1163mm) T-5 lamps; (2) PRS Electronic Ballasts, HLO (.95 &lt; BF &lt; 1.1)</t>
  </si>
  <si>
    <t>F44GPL/2-H</t>
  </si>
  <si>
    <t>Fluorescent (4) 45.8" (1163mm) T-5 lamps; (2) PRS Electronic Ballasts, HLO (.95 &lt; BF &lt; 1.1)</t>
  </si>
  <si>
    <t>F51GPL-H</t>
  </si>
  <si>
    <t>Fluorescent (1) 57.6" (1463mm) T-5 lamp; (1) Prog.Start or PRS Ballast, HLO (.95 &lt; BF &lt; 1.1)</t>
  </si>
  <si>
    <t>F52GPL-H</t>
  </si>
  <si>
    <t>Fluorescent (2) 57.6" (1463mm) T-5 lamps; (1) Prog.Start or PRS Ballast, HLO (.95 &lt; BF &lt; 1.1)</t>
  </si>
  <si>
    <t>F53GPL/2-H</t>
  </si>
  <si>
    <t>Fluorescent (3) 57.6" (1463mm) T-5 lamps; (2) Prog.Start or PRS Ballasts, HLO (.95 &lt; BF &lt; 1.1)</t>
  </si>
  <si>
    <t>F54GPL/2-H</t>
  </si>
  <si>
    <t>Fluorescent (4) 57.6" (1463mm) T-5 lamps; (2) Prog.Start or PRS Ballasts, HLO (.95 &lt; BF &lt; 1.1)</t>
  </si>
  <si>
    <t>F31GPHL-H</t>
  </si>
  <si>
    <t>Fluorescent (1) 34" (863mm) T-5 HO lamp; (1) Prog.Start or PRS Ballast, HLO (.95 &lt; BF &lt; 1.1)</t>
  </si>
  <si>
    <t>F32GPHL-H</t>
  </si>
  <si>
    <t>Fluorescent (2) 34" (863mm) T-5 HO lamps; (1) Prog.Start or PRS Ballast, HLO (.95 &lt; BF &lt; 1.1)</t>
  </si>
  <si>
    <t>F33GPHL/2-H</t>
  </si>
  <si>
    <t>Fluorescent (3) 34" (863mm) T-5 HO lamps; (2) Prog.Start or PRS Ballasts, HLO (.95 &lt; BF &lt; 1.1)</t>
  </si>
  <si>
    <t>F34GPHL/2-H</t>
  </si>
  <si>
    <t>Fluorescent (4) 34" (863mm) T-5 HO lamps; (2) Prog.Start or PRS Ballasts, HLO (.95 &lt; BF &lt; 1.1)</t>
  </si>
  <si>
    <t>F46GPRL/2-H</t>
  </si>
  <si>
    <t>Fluorescent, (6) 45.8" T-5 HO reduced-wattage lamps, (2) PRS Electronic Ballasts, HLO (.95 &lt; BF &lt; 1.1)</t>
  </si>
  <si>
    <t>F46GPRL/3-H</t>
  </si>
  <si>
    <t>Fluorescent, (6) 45.8" T-5 HO reduced-wattage lamps, (3) PRS Electronic Ballasts, HLO (.95 &lt; BF &lt; 1.1)</t>
  </si>
  <si>
    <t>F41GPHL-H</t>
  </si>
  <si>
    <t>Fluorescent (1) 45.8" T-5 HO lamp, (1) PRS Electronic Ballast, HLO (.95 &lt; BF &lt; 1.1)</t>
  </si>
  <si>
    <t>F41GPHL/T2-H</t>
  </si>
  <si>
    <t>Fluorescent (1) 45.8" T-5 HO lamp, Tandem 2-lamp PRS Ballast, HLO (.95 &lt; BF &lt; 1.1)</t>
  </si>
  <si>
    <t>F42GPHL-H</t>
  </si>
  <si>
    <t>Fluorescent (2) 45.8" T-5 HO lamps, (1) PRS Electronic Ballast, HLO (.95 &lt; BF &lt; 1.1)</t>
  </si>
  <si>
    <t>F43GPHL-H</t>
  </si>
  <si>
    <t>Fluorescent, (3) 45.8" T-5 HO lamps, (1) PRS Electronic Ballast, HLO (.95 &lt; BF &lt; 1.1)</t>
  </si>
  <si>
    <t>F43GPHL/2-H</t>
  </si>
  <si>
    <t>Fluorescent (3) 45.8" T-5 HO lamps, (2) PRS Electronic Ballasts, HLO (.95 &lt; BF &lt; 1.1)</t>
  </si>
  <si>
    <t>F44GPHL-H</t>
  </si>
  <si>
    <t>Fluorescent, (4) 45.8" T-5 HO lamps, (1) PRS Electronic Ballast, HLO (.95 &lt; BF &lt; 1.1)</t>
  </si>
  <si>
    <t>F44GPHL/2-H</t>
  </si>
  <si>
    <t>Fluorescent (4) 45.8" T-5 HO lamps, (2) PRS Electronic Ballasts, HLO (.95 &lt; BF &lt; 1.1)</t>
  </si>
  <si>
    <t>F45GPHL/2-H</t>
  </si>
  <si>
    <t>Fluorescent (5) 45.8" T-5 HO lamps, (2) PRS Electronic Ballast, HLO (.95 &lt; BF &lt; 1.1)</t>
  </si>
  <si>
    <t>F45GPRL/2-H</t>
  </si>
  <si>
    <t>Fluorescent (5) 45.2" T-5 HO reduced-wattage lamp, (2) PRS Electronic Ballast, HLO (.95 &lt; BF &lt; 1.1)</t>
  </si>
  <si>
    <t>47-51</t>
  </si>
  <si>
    <t>F46GPHL/2-H</t>
  </si>
  <si>
    <t>Fluorescent, (6) 45.8" T-5 HO lamps, (2) PRS Electronic Ballasts, HLO (.95 &lt; BF &lt; 1.1)</t>
  </si>
  <si>
    <t>F46GPHL/3-H</t>
  </si>
  <si>
    <t>Fluorescent, (6) 45.8" T-5 HO lamps, (3) PRS Electronic Ballasts, HLO (.95 &lt; BF &lt; 1.1)</t>
  </si>
  <si>
    <t>F48GPHL/2-H</t>
  </si>
  <si>
    <t>Fluorescent, (8) 45.8" T-5 HO lamps, (2) PRS Electronic Ballasts, HLO (.95 &lt; BF &lt; 1.1)</t>
  </si>
  <si>
    <t>F48GPHL/4-H</t>
  </si>
  <si>
    <t>Fluorescent, (8) 45.8" T-5 HO lamps, (4) PRS Electronic Ballasts, HLO (.95 &lt; BF &lt; 1.1)</t>
  </si>
  <si>
    <t>F410GPHL/3-H</t>
  </si>
  <si>
    <t>Fluorescent, (10) 45.8" T-5 HO lamps, (3) PRS Electronic Ballasts, HLO (.95 &lt; BF &lt; 1.1)</t>
  </si>
  <si>
    <t>F410GPHL/5-H</t>
  </si>
  <si>
    <t>Fluorescent, (10) 45.8" T-5 HO lamps, (5) PRS Electronic Ballasts, HLO (.95 &lt; BF &lt; 1.1)</t>
  </si>
  <si>
    <t>F412GPHL/3-H</t>
  </si>
  <si>
    <t>Fluorescent, (12) 45.8" T-5 HO lamps, (3) PRS Electronic Ballasts, HLO (.95 &lt; BF &lt; 1.1)</t>
  </si>
  <si>
    <t>F412GPHL/6-H</t>
  </si>
  <si>
    <t>Fluorescent, (12) 45.8" T-5 HO lamps, (6) PRS Electronic Ballasts, HLO (.95 &lt; BF &lt; 1.1)</t>
  </si>
  <si>
    <t>F41GPRL-H</t>
  </si>
  <si>
    <t>Fluorescent (1) 45.2" T-5 HO reduced-wattage lamp, (1) PRS Electronic Ballast, HLO (.95 &lt; BF &lt; 1.1)</t>
  </si>
  <si>
    <t>F42GPRL-H</t>
  </si>
  <si>
    <t>Fluorescent (2) 45.2" T-5 HO reduced-wattage lamp, (1) PRS Electronic Ballast, HLO (.95 &lt; BF &lt; 1.1)</t>
  </si>
  <si>
    <t>F43GPRL-H</t>
  </si>
  <si>
    <t>Fluorescent (3) 45.2" T-5 HO reduced-wattage lamp, (1) PRS Electronic Ballast, HLO (.95 &lt; BF &lt; 1.1)</t>
  </si>
  <si>
    <t>F44GPRL-H</t>
  </si>
  <si>
    <t>Fluorescent (4) 45.2" T-5 HO reduced-wattage lamp, (1) PRS Electronic Ballast, HLO (.95 &lt; BF &lt; 1.1)</t>
  </si>
  <si>
    <t>F48GPRL/2-H</t>
  </si>
  <si>
    <t>Fluorescent, (8) 45.8" T-5 HO reduced-wattage lamps, (2) PRS Electronic Ballasts, HLO (.95 &lt; BF &lt; 1.1)</t>
  </si>
  <si>
    <t>F48GPRL/4-H</t>
  </si>
  <si>
    <t>Fluorescent, (8) 45.8" T-5 HO reduced-wattage lamps, (4) PRS Electronic Ballasts, HLO (.95 &lt; BF &lt; 1.1)</t>
  </si>
  <si>
    <t>F410GPRL/3-H</t>
  </si>
  <si>
    <t>Fluorescent, (10) 45.8" T-5 HO reduced-wattage lamps, (3) PRS Electronic Ballast, HLO (.95 &lt; BF &lt; 1.1)</t>
  </si>
  <si>
    <t>F410GPRL/5-H</t>
  </si>
  <si>
    <t>Fluorescent, (10) 45.8" T-5 HO reduced-wattage lamps, (5) PRS Electronic Ballast, HLO (.95 &lt; BF &lt; 1.1)</t>
  </si>
  <si>
    <t>F412GPRL/3-H</t>
  </si>
  <si>
    <t>Fluorescent, (12) 45.8" T-5 HO reduced-wattage lamps, (3) PRS Electronic Ballasts, HLO (.95 &lt; BF &lt; 1.1)</t>
  </si>
  <si>
    <t>F412GPRL/6-H</t>
  </si>
  <si>
    <t>Fluorescent, (12) 45.8" T-5 HO reduced-wattage lamps, (6) PRS Electronic Ballasts, HLO (.95 &lt; BF &lt; 1.1)</t>
  </si>
  <si>
    <t>F51GPHL-H</t>
  </si>
  <si>
    <t>Fluorescent (1) 57.6" (1463mm) T-5 HO lamp; (1) Prog.Start or PRS Ballast, HLO (.95 &lt; BF &lt; 1.1)</t>
  </si>
  <si>
    <t>F52GPHL/2-H</t>
  </si>
  <si>
    <t>Fluorescent (2) 57.6" (1463mm) T-5 HO lamps; (1) Prog.Start or PRS Ballast, HLO (.95 &lt; BF &lt; 1.1)</t>
  </si>
  <si>
    <t>F1.51LS</t>
  </si>
  <si>
    <t>T8 Linear Fluorescent</t>
  </si>
  <si>
    <t>Fluorescent, (1) 18" T-8 lamp</t>
  </si>
  <si>
    <t>F1.52LS</t>
  </si>
  <si>
    <t>Fluorescent, (2) 18" T-8 lamps</t>
  </si>
  <si>
    <t>F21GLL</t>
  </si>
  <si>
    <t>Fluorescent (1) 24" T-8 lamp, Prog. Start or PRS Ballast, NLO (0.85 &lt; BF &lt; 0.95)</t>
  </si>
  <si>
    <t>F21ILL</t>
  </si>
  <si>
    <t>Fluorescent, (1) 24", T-8 lamp, Instant Start Ballast, NLO (0.85 &lt; BF &lt; 0.95)</t>
  </si>
  <si>
    <t>F21ILL-R</t>
  </si>
  <si>
    <t>Fluorescent, (1) 24", T-8 lamp, Instant Start Ballast, RLO (BF&lt; 0.85)</t>
  </si>
  <si>
    <t>F21ILL/T2</t>
  </si>
  <si>
    <t>Fluorescent, (1) 24", T-8 lamp, Tandem 2-lamp IS Ballast, NLO (0.85 &lt; BF &lt; 0.95)</t>
  </si>
  <si>
    <t>F21ILL/T2-R</t>
  </si>
  <si>
    <t>Fluorescent, (1) 24", T-8 lamp, Tandem 2-lamp IS Ballast, RLO (BF&lt; 0.85)</t>
  </si>
  <si>
    <t>F21ILL/T3</t>
  </si>
  <si>
    <t>Fluorescent, (1) 24", T-8 lamp, Tandem 3-lamp IS Ballast, NLO (0.85 &lt; BF &lt; 0.95)</t>
  </si>
  <si>
    <t>F21ILL/T3-R</t>
  </si>
  <si>
    <t>Fluorescent, (1) 24", T-8 lamp, Tandem 3-lamp IS Ballast, RLO (BF&lt; 0.85)</t>
  </si>
  <si>
    <t>F21ILL/T4</t>
  </si>
  <si>
    <t>Fluorescent, (1) 24", T-8 lamp, Tandem 4-lamp IS Ballast, NLO (0.85 &lt; BF &lt; 0.95)</t>
  </si>
  <si>
    <t>F21ILL/T4-R</t>
  </si>
  <si>
    <t>Fluorescent, (1) 24", T-8 lamp, Tandem 4-lamp IS Ballast, RLO (BF&lt; 0.85)</t>
  </si>
  <si>
    <t>F21ILU</t>
  </si>
  <si>
    <t>Prem. Elec.</t>
  </si>
  <si>
    <t>F21ILU-R</t>
  </si>
  <si>
    <t>F21ILU-V</t>
  </si>
  <si>
    <t>Fluorescent, (1) 24", T-8 lamps, Instant Start Ballast, VHLO (BF &gt; 1.1)</t>
  </si>
  <si>
    <t>F21LL</t>
  </si>
  <si>
    <t>Fluorescent, (1) 24", T-8 lamp, Rapid Start Ballast, NLO (0.85 &lt; BF &lt; 0.95)</t>
  </si>
  <si>
    <t>F21LL-R</t>
  </si>
  <si>
    <t>Fluorescent, (1) 24", T-8 lamp, Rapid Start Ballast, RLO (BF&lt; 0.85)</t>
  </si>
  <si>
    <t>F21LL/T2</t>
  </si>
  <si>
    <t>Fluorescent, (1) 24", T-8 lamp, Tandem 2-Lamp RS Ballast, NLO (0.85 &lt; BF &lt; 0.95)</t>
  </si>
  <si>
    <t>F21LL/T3</t>
  </si>
  <si>
    <t>Fluorescent, (1) 24", T-8 lamp, Tandem 3-Lamp RS Ballast, NLO (0.85 &lt; BF &lt; 0.95)</t>
  </si>
  <si>
    <t>F21LL/T4</t>
  </si>
  <si>
    <t>Fluorescent, (1) 24", T-8 lamp, Tandem 4-Lamp RS Ballast, NLO (0.85 &lt; BF &lt; 0.95)</t>
  </si>
  <si>
    <t>F21SL</t>
  </si>
  <si>
    <t>Fluorescent, (1) 24", T-8 lamp, Standard Ballast</t>
  </si>
  <si>
    <t>F22GLL</t>
  </si>
  <si>
    <t>Fluorescent (2) 24" T-8 lamp, Prog. Start or PRS Ballast, NLO (0.85 &lt; BF &lt; 0.95)</t>
  </si>
  <si>
    <t>F22ILL</t>
  </si>
  <si>
    <t>Fluorescent, (2) 24", T-8 lamps, Instant Start Ballast, NLO (0.85 &lt; BF &lt; 0.95)</t>
  </si>
  <si>
    <t>F22ILL-R</t>
  </si>
  <si>
    <t>Fluorescent, (2) 24", T-8 lamps, Instant Start Ballast, RLO (BF&lt; 0.85)</t>
  </si>
  <si>
    <t>F22ILL/T4</t>
  </si>
  <si>
    <t>Fluorescent, (2) 24", T-8 lamps, Tandem 4-lamp IS Ballast, NLO (0.85 &lt; BF &lt; 0.95)</t>
  </si>
  <si>
    <t>F22ILL/T4-R</t>
  </si>
  <si>
    <t>Fluorescent, (2) 24", T-8 lamps, Tandem 4-lamp IS Ballast, RLO (BF&lt;.85)</t>
  </si>
  <si>
    <t>F22ILU</t>
  </si>
  <si>
    <t>F22ILU-R</t>
  </si>
  <si>
    <t>F22ILU-V</t>
  </si>
  <si>
    <t>Fluorescent, (2) 24", T-8 lamps, Instant Start Ballast, VHLO (BF &gt; 1.1)</t>
  </si>
  <si>
    <t>F22ILU/T4-R</t>
  </si>
  <si>
    <t>Fluorescent, (2) 24", T-8 lamps, Tandem 4-lamp IS Ballast, RLO (BF&lt; 0.85)</t>
  </si>
  <si>
    <t>F22LL</t>
  </si>
  <si>
    <t>Fluorescent, (2) 24", T-8 lamps, Rapid Start Ballast, NLO (0.85 &lt; BF &lt; 0.95)</t>
  </si>
  <si>
    <t>F22LL-R</t>
  </si>
  <si>
    <t>Fluorescent, (2) 24", T-8 lamps, Rapid Start Ballast, RLO (BF&lt; 0.85)</t>
  </si>
  <si>
    <t>F22LL/T4</t>
  </si>
  <si>
    <t>Fluorescent, (2) 24", T-8 lamps, Tandem 4-lamp RS Ballast, NLO (0.85 &lt; BF &lt; 0.95)</t>
  </si>
  <si>
    <t>F23GLL</t>
  </si>
  <si>
    <t>Fluorescent (3) 24" T-8 lamp, Prog. Start or PRS Ballast, NLO (0.85 &lt; BF &lt; 0.95)</t>
  </si>
  <si>
    <t>F23ILL</t>
  </si>
  <si>
    <t>Fluorescent, (3) 24", T-8 lamps, Instant Start Ballast, NLO (0.85 &lt; BF &lt; 0.95)</t>
  </si>
  <si>
    <t>F23ILL-H</t>
  </si>
  <si>
    <t>Fluorescent, (3) 24", T-8 lamps, Instant Start Ballast, HLO (0.95 &lt; BF &lt; 1.1)</t>
  </si>
  <si>
    <t>F23ILL-R</t>
  </si>
  <si>
    <t>Fluorescent, (3) 24", T-8 lamps, Instant Start Ballast, RLO (BF&lt; 0.85)</t>
  </si>
  <si>
    <t>F23ILU</t>
  </si>
  <si>
    <t>F23ILU-R</t>
  </si>
  <si>
    <t>F23ILU-V</t>
  </si>
  <si>
    <t>Fluorescent, (3) 24", T-8 lamps, Instant Start Ballast, VHLO (BF &gt; 1.1)</t>
  </si>
  <si>
    <t>F23LL</t>
  </si>
  <si>
    <t>Fluorescent, (3) 24", T-8 lamps, Rapid Start Ballast, NLO (0.85 &lt; BF &lt; 0.95)</t>
  </si>
  <si>
    <t>F23LL-R</t>
  </si>
  <si>
    <t>Fluorescent, (3) 24", T-8 lamps, Rapid Start Ballast, RLO (BF&lt; 0.85)</t>
  </si>
  <si>
    <t>F24GLL</t>
  </si>
  <si>
    <t>Fluorescent (4) 24" T-8 lamp, Prog. Start or PRS Ballast, NLO (0.85 &lt; BF &lt; 0.95)</t>
  </si>
  <si>
    <t>F24ILL</t>
  </si>
  <si>
    <t>Fluorescent, (4) 24", T-8 lamps, Instant Start Ballast, NLO (0.85 &lt; BF &lt; 0.95)</t>
  </si>
  <si>
    <t>F24ILL-R</t>
  </si>
  <si>
    <t>Fluorescent, (4) 24", T-8 lamps, Instant Start Ballast, RLO (BF&lt; 0.85)</t>
  </si>
  <si>
    <t>F24ILU</t>
  </si>
  <si>
    <t>F24ILU-R</t>
  </si>
  <si>
    <t>F24LL</t>
  </si>
  <si>
    <t>Fluorescent, (4) 24", T-8 lamps, Rapid Start Ballast, NLO (0.85 &lt; BF &lt; 0.95)</t>
  </si>
  <si>
    <t>F24LL-R</t>
  </si>
  <si>
    <t>Fluorescent, (4) 24", T-8 lamps, Rapid Start Ballast, RLO (BF&lt; 0.85)</t>
  </si>
  <si>
    <t>F31ILL</t>
  </si>
  <si>
    <t>Fluorescent, (1) 36", T-8 lamp, Instant Start Ballast, NLO (0.85 &lt; BF &lt; 0.95)</t>
  </si>
  <si>
    <t>F31ILL-H</t>
  </si>
  <si>
    <t>Fluorescent, (1) 36", T-8 lamp, Instant Start Ballast, HLO (0.95 &lt; BF &lt; 1.1)</t>
  </si>
  <si>
    <t>F31ILL-R</t>
  </si>
  <si>
    <t>Fluorescent, (1) 36", T-8 lamp, Instant Start Ballast, RLO (BF&lt; 0.85)</t>
  </si>
  <si>
    <t>F31ILL/T2</t>
  </si>
  <si>
    <t>Fluorescent, (1) 36", T-8 lamp, Tandem 2-lamp IS Ballast, NLO (0.85 &lt; BF &lt; 0.95)</t>
  </si>
  <si>
    <t>F31ILL/T2-H</t>
  </si>
  <si>
    <t>Fluorescent, (1) 36", T-8 lamp, Tandem 3-lamp IS Ballast, 1 lead capped, HLO (0.95 &lt; BF &lt; 1.1)</t>
  </si>
  <si>
    <t>F31ILL/T2-R</t>
  </si>
  <si>
    <t>Fluorescent, (1) 36", T-8 lamp, Tandem 2-lamp IS Ballast, RLO (BF&lt; 0.85)</t>
  </si>
  <si>
    <t>F31ILL/T3</t>
  </si>
  <si>
    <t>Fluorescent, (1) 36", T-8 lamp, Tandem 3-lamp IS Ballast, NLO (0.85 &lt; BF &lt; 0.95)</t>
  </si>
  <si>
    <t>F31ILL/T3-R</t>
  </si>
  <si>
    <t>Fluorescent, (1) 36", T-8 lamp, Tandem 3-lamp IS Ballast, RLO (BF&lt; 0.85)</t>
  </si>
  <si>
    <t>F31ILL/T4</t>
  </si>
  <si>
    <t>Fluorescent, (1) 36", T-8 lamp, Tandem 4-lamp IS Ballast, NLO (0.85 &lt; BF &lt; 0.95)</t>
  </si>
  <si>
    <t>F31ILL/T4-R</t>
  </si>
  <si>
    <t>Fluorescent, (1) 36", T-8 lamp, Tandem 4-lamp IS Ballast, RLO (BF&lt; 0.85)</t>
  </si>
  <si>
    <t>F31ILU</t>
  </si>
  <si>
    <t>F31ILU-R</t>
  </si>
  <si>
    <t>F31ILU/T2</t>
  </si>
  <si>
    <t>F31ILU/T2-R</t>
  </si>
  <si>
    <t>F31ILU/T3-R</t>
  </si>
  <si>
    <t>F31ILU/T4-R</t>
  </si>
  <si>
    <t>F31LL</t>
  </si>
  <si>
    <t>Fluorescent, (1) 36", T-8 lamp, Rapid Start Ballast, NLO (0.85 &lt; BF &lt; 0.95)</t>
  </si>
  <si>
    <t>F31LL-H</t>
  </si>
  <si>
    <t>Fluorescent, (1) 36", T-8 lamp, Rapid Start Ballast, HLO (0.95 &lt; BF &lt; 1.1)</t>
  </si>
  <si>
    <t>F31LL-R</t>
  </si>
  <si>
    <t>Fluorescent, (1) 36", T-8 lamp, Rapid Start Ballast, RLO (BF&lt; 0.85)</t>
  </si>
  <si>
    <t>F31LL/T2</t>
  </si>
  <si>
    <t>Fluorescent, (1) 36", T-8 lamp, Tandem 2-lamp RS Ballast, NLO (0.85 &lt; BF &lt; 0.95)</t>
  </si>
  <si>
    <t>F31LL/T3</t>
  </si>
  <si>
    <t>Fluorescent, (1) 36", T-8 lamp, Tandem 3-lamp RS Ballast, NLO (0.85 &lt; BF &lt; 0.95)</t>
  </si>
  <si>
    <t>F31LL/T4</t>
  </si>
  <si>
    <t>Fluorescent, (1) 36", T-8 lamp, Tandem 4-lamp RS Ballast, NLO (0.85 &lt; BF &lt; 0.95)</t>
  </si>
  <si>
    <t>F32ILL</t>
  </si>
  <si>
    <t>Fluorescent, (2) 36", T-8 lamps, Instant Start Ballast, NLO (0.85 &lt; BF &lt; 0.95)</t>
  </si>
  <si>
    <t>F32ILL-H</t>
  </si>
  <si>
    <t>Fluorescent, (2) 36", T-8 lamps, Instant Start Ballast, HLO (0.95 &lt; BF &lt; 1.1)</t>
  </si>
  <si>
    <t>F32ILL-R</t>
  </si>
  <si>
    <t>Fluorescent, (2) 36", T-8 lamps, Instant Start Ballast, RLO (BF&lt; 0.85)</t>
  </si>
  <si>
    <t>F32ILL/2-R</t>
  </si>
  <si>
    <t>Fluorescent, (2) 36", T-8 lamps, (2) Instant Start Ballasts, RLO (BF&lt; 0.85)</t>
  </si>
  <si>
    <t>F32ILL/T4</t>
  </si>
  <si>
    <t>Fluorescent, (2) 36", T-8 lamps, Tandem 4-lamp IS Ballast, NLO (0.85 &lt; BF &lt; 0.95)</t>
  </si>
  <si>
    <t>F32ILL/T4-R</t>
  </si>
  <si>
    <t>Fluorescent, (2) 36", T-8 lamps, Tandem 4-lamp IS Ballast, RLO (BF&lt; 0.85)</t>
  </si>
  <si>
    <t>F32ILU</t>
  </si>
  <si>
    <t>F32ILU-R</t>
  </si>
  <si>
    <t>F32ILU/T4-R</t>
  </si>
  <si>
    <t>F32LL</t>
  </si>
  <si>
    <t>Fluorescent, (2) 36", T-8 lamps, Rapid Start Ballast, NLO (0.85 &lt; BF &lt; 0.95)</t>
  </si>
  <si>
    <t>F32LL-H</t>
  </si>
  <si>
    <t>Fluorescent, (2) 36", T-8 lamps, Rapid Start Ballast, HLO (0.95 &lt; BF &lt; 1.1)</t>
  </si>
  <si>
    <t>F32LL-R</t>
  </si>
  <si>
    <t>Fluorescent, (2) 36", T-8 lamps, Rapid Start Ballast, RLO (BF&lt; 0.85)</t>
  </si>
  <si>
    <t>F32LL-V</t>
  </si>
  <si>
    <t>Fluorescent, (2) 36", T-8 lamps, Rapid Start Ballast, VHLO (BF &gt; 1.1)</t>
  </si>
  <si>
    <t>F32LL/T4</t>
  </si>
  <si>
    <t>Fluorescent, (2) 36", T-8 lamps, Tandem 4-lamp RS Ballast, NLO (0.85 &lt; BF &lt; 0.95)</t>
  </si>
  <si>
    <t>F33ILL</t>
  </si>
  <si>
    <t>Fluorescent, (3) 36", T-8 lamps, Instant Start Ballast, NLO (0.85 &lt; BF &lt; 0.95)</t>
  </si>
  <si>
    <t>F33ILL-R</t>
  </si>
  <si>
    <t>Fluorescent, (3) 36", T-8 lamps, Instant Start Ballast, RLO (BF&lt; 0.85)</t>
  </si>
  <si>
    <t>F33ILU</t>
  </si>
  <si>
    <t>F33ILU-R</t>
  </si>
  <si>
    <t>F33LL</t>
  </si>
  <si>
    <t>Fluorescent, (3) 36", T-8 lamps, Rapid Start Ballast, NLO (0.85 &lt; BF &lt; 0.95)</t>
  </si>
  <si>
    <t>F33LL-R</t>
  </si>
  <si>
    <t>Fluorescent, (3) 36", T-8 lamps, Rapid Start Ballast, RLO (BF&lt; 0.85)</t>
  </si>
  <si>
    <t>F34ILL</t>
  </si>
  <si>
    <t>Fluorescent, (4) 36", T-8 lamps, Instant Start Ballast, NLO (0.85 &lt; BF &lt; 0.95)</t>
  </si>
  <si>
    <t>F34ILL-R</t>
  </si>
  <si>
    <t>Fluorescent, (4) 36", T-8 lamps, Instant Start Ballast, RLO (BF&lt; 0.85)</t>
  </si>
  <si>
    <t>F34ILL/2-R</t>
  </si>
  <si>
    <t>Fluorescent, (4) 36", T-8 lamps, (2) Instant Start Ballasts, RLO (BF&lt; 0.85)</t>
  </si>
  <si>
    <t>F34ILU</t>
  </si>
  <si>
    <t>F34ILU-R</t>
  </si>
  <si>
    <t>F34LL</t>
  </si>
  <si>
    <t>Fluorescent, (4) 36", T-8 lamps, Rapid Start Ballast, NLO (0.85 &lt; BF &lt; 0.95)</t>
  </si>
  <si>
    <t>F34LL-R</t>
  </si>
  <si>
    <t>Fluorescent, (4) 36", T-8 lamps, Rapid Start Ballast, RLO (BF&lt; 0.85)</t>
  </si>
  <si>
    <t>F36ILL/2</t>
  </si>
  <si>
    <t>Fluorescent, (6) 36", T-8 lamps, (2) Instant Start Ballasts, NLO (0.85 &lt; BF &lt; 0.95)</t>
  </si>
  <si>
    <t>F36ILL/2-R</t>
  </si>
  <si>
    <t>Fluorescent, (6) 36", T-8 lamps, (2) Instant Start Ballasts, RLO (BF&lt; 0.85)</t>
  </si>
  <si>
    <t>F42GRLL-V</t>
  </si>
  <si>
    <t>Fluorescent, (2) 48", T-8 lamps, Prog. Start or PRS Ballast, VHLO (BF &gt; 1.1)</t>
  </si>
  <si>
    <t>F43GRLL-V</t>
  </si>
  <si>
    <t>Fluorescent, (3) 48", T-8 lamps, Prog. Start or PRS Ballast, VHLO (BF &gt; 1.1)</t>
  </si>
  <si>
    <t>F41GLL</t>
  </si>
  <si>
    <t>Fluorescent (1) 48" T-8 lamp, Prog. Start or PRS Ballast, NLO (0.85 &lt; BF &lt; 0.95)</t>
  </si>
  <si>
    <t>F41GLL-R</t>
  </si>
  <si>
    <t>Fluorescent (1) 48" T-8 lamp, Prog. Start or PRS Ballast, RLO (BF&lt; 0.85)</t>
  </si>
  <si>
    <t>F41ILL</t>
  </si>
  <si>
    <t>Fluorescent, (1) 48", T-8 lamp, Instant Start Ballast, NLO (0.85 &lt; BF &lt; 0.95)</t>
  </si>
  <si>
    <t>F41ILL-H</t>
  </si>
  <si>
    <t>Fluorescent, (1) 48", T-8 lamp, Instant Start Ballast, HLO (0.95 &lt; BF &lt; 1.1)</t>
  </si>
  <si>
    <t>F41ILL-R</t>
  </si>
  <si>
    <t>Fluorescent, (1) 48", T-8 lamp, Instant Start Ballast, RLO (BF&lt; 0.85)</t>
  </si>
  <si>
    <t>F41ILL/T2</t>
  </si>
  <si>
    <t>Fluorescent, (1) 48", T-8 lamp, Tandem 2-lamp IS Ballast, NLO (0.85 &lt; BF &lt; 0.95)</t>
  </si>
  <si>
    <t>F41ILL/T2-H</t>
  </si>
  <si>
    <t>Fluorescent, (1) 48", T-8 lamp, Tandem 3-lamp IS Ballast, 1 lead capped, HLO (0.95 &lt; BF &lt; 1.1)</t>
  </si>
  <si>
    <t>F41ILL/T2-R</t>
  </si>
  <si>
    <t>Fluorescent, (1) 48", T-8 lamp, Tandem 2-lamp IS Ballast, RLO (BF&lt; 0.85)</t>
  </si>
  <si>
    <t>F41ILL/T3</t>
  </si>
  <si>
    <t>Fluorescent, (1) 48", T-8 lamp, Tandem 3-lamp IS Ballast, NLO (0.85 &lt; BF &lt; 0.95)</t>
  </si>
  <si>
    <t>F41ILL/T3-H</t>
  </si>
  <si>
    <t>Fluorescent, (1) 48", T-8 lamp, Tandem 4-lamp IS Ballast, 1 lead capped, HLO (0.95 &lt; BF &lt; 1.1)</t>
  </si>
  <si>
    <t>F41ILL/T3-R</t>
  </si>
  <si>
    <t>Fluorescent, (1) 48", T-8 lamp, Tandem 3-lamp IS Ballast, RLO (BF&lt; 0.85)</t>
  </si>
  <si>
    <t>F41ILL/T4</t>
  </si>
  <si>
    <t>Fluorescent, (1) 48", T-8 lamp, Tandem 4-lamp IS Ballast, NLO (0.85 &lt; BF &lt; 0.95)</t>
  </si>
  <si>
    <t>F41ILL/T4-R</t>
  </si>
  <si>
    <t>Fluorescent, (1) 48", T-8 lamp, Tandem 4-lamp IS Ballast, RLO (BF&lt; 0.85)</t>
  </si>
  <si>
    <t>F41ILU</t>
  </si>
  <si>
    <t>F41ILU-H</t>
  </si>
  <si>
    <t>F41ILU-R</t>
  </si>
  <si>
    <t>F41ILU/T2</t>
  </si>
  <si>
    <t>F41ILU/T2-R</t>
  </si>
  <si>
    <t>F41ILU/T3</t>
  </si>
  <si>
    <t>F41ILU/T3-R</t>
  </si>
  <si>
    <t>F41ILU/T4</t>
  </si>
  <si>
    <t>F41ILU/T4-R</t>
  </si>
  <si>
    <t>F41LE</t>
  </si>
  <si>
    <t>Fluorescent, (1) 48", T-8 lamp</t>
  </si>
  <si>
    <t>Mag-ES</t>
  </si>
  <si>
    <t>F41LL</t>
  </si>
  <si>
    <t>Fluorescent, (1) 48", T-8 lamp, Rapid Start Ballast, NLO (0.85 &lt; BF &lt; 0.95)</t>
  </si>
  <si>
    <t>F41LL-H</t>
  </si>
  <si>
    <t>Fluorescent, (1) 48", T-8 lamp, Rapid Start Ballast, HLO (0.95 &lt; BF &lt; 1.1)</t>
  </si>
  <si>
    <t>F41LL-R</t>
  </si>
  <si>
    <t>Fluorescent, (1) 48", T-8 lamp, Rapid Start Ballast, RLO (BF&lt; 0.85)</t>
  </si>
  <si>
    <t>F41LL/T2</t>
  </si>
  <si>
    <t>Fluorescent, (1) 48", T-8 lamp, Tandem 2-lamp RS Ballast, NLO (0.85 &lt; BF &lt; 0.95)</t>
  </si>
  <si>
    <t>F41LL/T2-H</t>
  </si>
  <si>
    <t>Fluorescent, (1) 48", T-8 lamp, Tandem 3-lamp RS Ballast, 1 lead capped, HLO (0.95 &lt; BF &lt; 1.1)</t>
  </si>
  <si>
    <t>F41LL/T2-R</t>
  </si>
  <si>
    <t>Fluorescent, (1) 48", T-8 lamp, Tandem 2-lamp RS Ballast, RLO (BF&lt; 0.85)</t>
  </si>
  <si>
    <t>F41LL/T3</t>
  </si>
  <si>
    <t>Fluorescent, (1) 48", T-8 lamp, Tandem 3-lamp RS Ballast, NLO (0.85 &lt; BF &lt; 0.95)</t>
  </si>
  <si>
    <t>F41LL/T3-H</t>
  </si>
  <si>
    <t>Fluorescent, (1) 48", T-8 lamp, Tandem 4-lamp RS Ballast, 1 lead capped, HLO (0.95 &lt; BF &lt; 1.1)</t>
  </si>
  <si>
    <t>F41LL/T3-R</t>
  </si>
  <si>
    <t>Fluorescent, (1) 48", T-8 lamp, Tandem 3-lamp RS Ballast, RLO (BF&lt; 0.85)</t>
  </si>
  <si>
    <t>F41LL/T4</t>
  </si>
  <si>
    <t>Fluorescent, (1) 48", T-8 lamp, Tandem 4-lamp RS Ballast, NLO (0.85 &lt; BF &lt; 0.95)</t>
  </si>
  <si>
    <t>F41LL/T4-R</t>
  </si>
  <si>
    <t>Fluorescent, (1) 48", T-8 lamp, Tandem 4-lamp RS Ballast, RLO (BF&lt; 0.85)</t>
  </si>
  <si>
    <t>F42GLL</t>
  </si>
  <si>
    <t>Fluorescent (2) 48" T-8 lamps, Prog. Start or PRS Ballast, NLO (0.85 &lt; BF &lt; 0.95)</t>
  </si>
  <si>
    <t>F42GLL-R</t>
  </si>
  <si>
    <t>Fluorescent (2) 48" T-8 lamps, Prog. Start or PRS Ballast, RLO (BF &lt; 0.85)</t>
  </si>
  <si>
    <t>F42GLL-V</t>
  </si>
  <si>
    <t>Fluorescent, (2) 48" T-8 lamps, Prog. Start or PRS Ballast, VHLO (BF &gt; 1.1)</t>
  </si>
  <si>
    <t>F42ILL</t>
  </si>
  <si>
    <t>Fluorescent, (2) 48", T-8 lamps, Instant Start Ballast, NLO (0.85 &lt; BF &lt; 0.95)</t>
  </si>
  <si>
    <t>F42ILL-H</t>
  </si>
  <si>
    <t>Fluorescent, (2) 48", T-8 lamp, Instant Start Ballast, HLO (0.95 &lt; BF &lt; 1.1)</t>
  </si>
  <si>
    <t>F42ILL-R</t>
  </si>
  <si>
    <t>Fluorescent, (2) 48", T-8 lamps, Instant Start Ballast, RLO (BF&lt; 0.85)</t>
  </si>
  <si>
    <t>F42ILL-V</t>
  </si>
  <si>
    <t>Fluorescent, (2) 48", T-8 lamps, Instant Start Ballast, VHLO (BF &gt; 1.1)</t>
  </si>
  <si>
    <t>F42ILL/2</t>
  </si>
  <si>
    <t>Fluorescent, (2) 48", T-8 lamps, (2) 1-lamp Instant Start Ballast, NLO (0.85 &lt; BF &lt; 0.95)</t>
  </si>
  <si>
    <t>F42ILL/2-R</t>
  </si>
  <si>
    <t>Fluorescent, (2) 48" T-8 lamps, (2) 1-lamp Instant Start Ballasts, RLO (BF&lt; 0.85)</t>
  </si>
  <si>
    <t>F42ILL/T4</t>
  </si>
  <si>
    <t>Fluorescent, (2) 48", T-8 lamps, Tandem 4-lamp IS Ballast, NLO (0.85 &lt; BF &lt; 0.95)</t>
  </si>
  <si>
    <t>F42ILL/T4-R</t>
  </si>
  <si>
    <t>Fluorescent, (2) 48", T-8 lamps, Tandem 4-lamp IS Ballast, RLO (BF&lt; 0.85)</t>
  </si>
  <si>
    <t>F42ILU-H</t>
  </si>
  <si>
    <t>F42ILU-R</t>
  </si>
  <si>
    <t>Fluorescent, (2) 48", T-8 lamps, Instant Start, RLO (BF&lt; 0.85)</t>
  </si>
  <si>
    <t>F42ILU-V</t>
  </si>
  <si>
    <t>Fluorescent, (2) 48", T-8 lamps, Instant Start, VHLO (BF&gt; 1.1)</t>
  </si>
  <si>
    <t>F42ILU/T4</t>
  </si>
  <si>
    <t>F42ILU/T4-R</t>
  </si>
  <si>
    <t>F42LE</t>
  </si>
  <si>
    <t>Fluorescent, (2) 48", T-8 lamp</t>
  </si>
  <si>
    <t>F42LL</t>
  </si>
  <si>
    <t>Fluorescent, (2) 48", T-8 lamps, Rapid Start Ballast, NLO (0.85 &lt; BF &lt; 0.95)</t>
  </si>
  <si>
    <t>F42LL-H</t>
  </si>
  <si>
    <t>Fluorescent, (2) 48", T-8 lamp, Rapid Start Ballast, HLO (0.95 &lt; BF &lt; 1.1)</t>
  </si>
  <si>
    <t>F42LL-R</t>
  </si>
  <si>
    <t>Fluorescent, (2) 48", T-8 lamp, Rapid Start Ballast, RLO (BF&lt; 0.85)</t>
  </si>
  <si>
    <t>F42LL-V</t>
  </si>
  <si>
    <t>Fluorescent, (2) 48", T-8 lamp, Rapid Start Ballast, VHLO (BF &gt; 1.1)</t>
  </si>
  <si>
    <t>F42LL/2</t>
  </si>
  <si>
    <t>Fluorescent, (2) 48", T-8 lamps, (2) 1-lamp Rapid Start Ballasts, NLO (0.85 &lt; BF &lt; 0.95)</t>
  </si>
  <si>
    <t>F42LL/T4</t>
  </si>
  <si>
    <t>Fluorescent, (2) 48", T-8 lamps, Tandem 4-lamp RS Ballast, NLO (0.85 &lt; BF &lt; 0.95)</t>
  </si>
  <si>
    <t>F42LL/T4-R</t>
  </si>
  <si>
    <t>Fluorescent, (2) 48", T-8 lamp, Tandem 4-lamp RS Ballast, RLO (BF&lt; 0.85)</t>
  </si>
  <si>
    <t>F43GLL</t>
  </si>
  <si>
    <t>Fluorescent (3) 48" T-8 lamps, Prog. Start or PRS Ballast, NLO (0.85 &lt; BF &lt; 0.95)</t>
  </si>
  <si>
    <t>F43GLL-R</t>
  </si>
  <si>
    <t>Fluorescent (3) 48" T-8 lamps, Prog. Start or PRS Ballast, RLO (BF &lt; 0.85)</t>
  </si>
  <si>
    <t>F43GLL-V</t>
  </si>
  <si>
    <t>Fluorescent, (3) 48" T-8 lamps, Prog. Start or PRS Ballast, VHLO (BF &gt; 1.1)</t>
  </si>
  <si>
    <t>F43ILL</t>
  </si>
  <si>
    <t>Fluorescent, (3) 48" T-8 lamps, Instant Start Ballast, NLO (0.85 &lt; BF &lt; 0.95)</t>
  </si>
  <si>
    <t>F43ILL-H</t>
  </si>
  <si>
    <t>Fluorescent, (3) 48" T-8 lamps, Instant Start Ballast, HLO (0.95 &lt; BF &lt; 1.1)</t>
  </si>
  <si>
    <t>F43ILL-R</t>
  </si>
  <si>
    <t>Fluorescent, (3) 48" T-8 lamps, Instant Start Ballast, RLO (BF &lt; 0.85)</t>
  </si>
  <si>
    <t>F43ILL-V</t>
  </si>
  <si>
    <t>Fluorescent, (3) 48" T-8 lamps, Instant Start Ballast, VHLO (BF &gt; 1.1)</t>
  </si>
  <si>
    <t>F43ILL/2</t>
  </si>
  <si>
    <t>Fluorescent, (3) 48" T-8 lamps, (2) Instant Start Ballasts, NLO (0.85 &lt; BF &lt; 0.95)</t>
  </si>
  <si>
    <t>F43ILL/2-H</t>
  </si>
  <si>
    <t>Fluorescent (3) 48" T-8 lamps, (1) 2-lamp and (1) 3-lamp IS Ballast,1 lead capped, HLO (0.95 &lt; BF &lt; 1.1)</t>
  </si>
  <si>
    <t>F43ILL/2-R</t>
  </si>
  <si>
    <t>Fluorescent, (3) 48" T-8 lamps, (1) 1-lamp and (1) 2-lamp IS Ballast, RLO (BF &lt; 0.85)</t>
  </si>
  <si>
    <t>F43ILU</t>
  </si>
  <si>
    <t>F43ILU-H</t>
  </si>
  <si>
    <t>Fluorescent, (3) 48", T-8 lamp, Instant Start Ballast, HLO (0.95 &lt; BF &lt; 1.1)</t>
  </si>
  <si>
    <t>F43ILU-R</t>
  </si>
  <si>
    <t>F43ILU-V</t>
  </si>
  <si>
    <t>F43LE</t>
  </si>
  <si>
    <t>Fluorescent, (3) 48", T-8 lamp</t>
  </si>
  <si>
    <t>F43LL</t>
  </si>
  <si>
    <t>Fluorescent, (3) 48", T-8 lamps, Rapid Start Ballast, NLO (0.85 &lt; BF &lt; 0.95)</t>
  </si>
  <si>
    <t>F43LL-H</t>
  </si>
  <si>
    <t>Fluorescent, (3) 48", T-8 lamp, Rapid Start Ballast, HLO (.95 &lt; BF &lt; 1.1)</t>
  </si>
  <si>
    <t>F43LL-R</t>
  </si>
  <si>
    <t>Fluorescent, (3) 48", T-8 lamp, Rapid Start Ballast, RLO (BF &lt; 0.85)</t>
  </si>
  <si>
    <t>F43LL/2</t>
  </si>
  <si>
    <t>Fluorescent, (3) 48", T-8 lamps, (1) 1-lamp and (1) 2-lamp RS Ballast, NLO (0.85 &lt; BF &lt; 0.95)</t>
  </si>
  <si>
    <t>F44GLL</t>
  </si>
  <si>
    <t>Fluorescent (4) 48" T-8 lamps, Prog. Start or PRS Ballast, NLO (0.85 &lt; BF &lt; 0.95)</t>
  </si>
  <si>
    <t>F44GLL-R</t>
  </si>
  <si>
    <t>Fluorescent (4) 48" T-8 lamps, Prog. Start or PRS Ballast, RLO (BF &lt; 0.85)</t>
  </si>
  <si>
    <t>F44GLL-V</t>
  </si>
  <si>
    <t>Fluorescent, (4) 48" T-8 lamps, Prog. Start or PRS Ballast, VHLO (BF &gt; 1.1)</t>
  </si>
  <si>
    <t>F44ILL</t>
  </si>
  <si>
    <t>Fluorescent, (4) 48", T-8 lamps, Instant Start Ballast, NLO (0.85 &lt; BF &lt; 0.95)</t>
  </si>
  <si>
    <t>F44ILL-R</t>
  </si>
  <si>
    <t>Fluorescent, (4) 48", T-8 lamps, Instant Start Ballast, RLO (BF &lt; 0.85)</t>
  </si>
  <si>
    <t>F44ILL-V</t>
  </si>
  <si>
    <t>Fluorescent, (4) 48", T-8 lamps, Instant Start Ballast, VHLO (BF &gt; 1.1)</t>
  </si>
  <si>
    <t>F44ILL/2</t>
  </si>
  <si>
    <t>Fluorescent, (4) 48", T-8 lamps, (2) 2-lamp IS Ballasts, NLO (0.85 &lt; BF &lt; 0.95)</t>
  </si>
  <si>
    <t>F44ILL/2-H</t>
  </si>
  <si>
    <t>Fluorescent, (4) 48", T-8 lamps, (2) 3-lamp IS Ballasts, 1 lead capped, HLO (.95 &lt; BF &lt; 1.1)</t>
  </si>
  <si>
    <t>F44ILL/2-R</t>
  </si>
  <si>
    <t>Fluorescent, (4) 48", T-8 lamps, (2) 2-lamp IS Ballasts, RLO (BF &lt; 0.85)</t>
  </si>
  <si>
    <t>F44ILL/2-V</t>
  </si>
  <si>
    <t>Fluorescent, (4) 48", T-8 lamps, (2) 2-lamp IS Ballasts, VHLO (BF &gt; 1.1)</t>
  </si>
  <si>
    <t>F44ILU</t>
  </si>
  <si>
    <t>F44ILU-H</t>
  </si>
  <si>
    <t>Fluorescent, (4) 48", T-8 lamp, Instant Start Ballast, HLO (0.95 &lt; BF &lt; 1.1)</t>
  </si>
  <si>
    <t>F44ILU-R</t>
  </si>
  <si>
    <t>F44ILU-V</t>
  </si>
  <si>
    <t>F44LE</t>
  </si>
  <si>
    <t>Fluorescent, (4) 48", T-8 lamps</t>
  </si>
  <si>
    <t>F44LL</t>
  </si>
  <si>
    <t>Fluorescent, (4) 48", T-8 lamps, Rapid Start Ballast, NLO (0.85 &lt; BF &lt; 0.95)</t>
  </si>
  <si>
    <t>F44LL-R</t>
  </si>
  <si>
    <t>Fluorescent, (4) 48", T-8 lamps, Rapid Start Ballast, RLO (BF &lt; 0.85)</t>
  </si>
  <si>
    <t>F44LL/2</t>
  </si>
  <si>
    <t>Fluorescent, (4) 48", T-8 lamps, (2) 2-lamp Rapid Start Ballast, NLO (0.85 &lt; BF &lt; 0.95)</t>
  </si>
  <si>
    <t>F45ILL/2</t>
  </si>
  <si>
    <t>Fluorescent, (5) 48", T-8 lamps, (1) 3-lamp and (1) 2-lamp IS ballast, NLO (0.85 &lt; BF &lt; 0.95)</t>
  </si>
  <si>
    <t>F45GLL/2-V</t>
  </si>
  <si>
    <t>Fluorescent, (5) 48", T-8 lamps, (1) 3-lamp and (1) 2-lamp Prog. Start Ballast, VHLO (BF &gt; 1.1)</t>
  </si>
  <si>
    <t>F46GLL/2</t>
  </si>
  <si>
    <t>Fluorescent (6) 48" T-8 lamps, (2) Prog. Start or PRS Ballasts, NLO (0.85 &lt; BF &lt; 0.95)</t>
  </si>
  <si>
    <t>F46GLL/2-R</t>
  </si>
  <si>
    <t>Fluorescent (6) 48" T-8 lamps, (2) Prog. Start or PRS Ballasts, RLO (BF &lt; 0.85)</t>
  </si>
  <si>
    <t>F46GLL/2-V</t>
  </si>
  <si>
    <t>Fluorescent (6) 48" T-8 lamps, (2) Prog. Start or PRS Ballasts, VHLO (BF &gt; 1.1)</t>
  </si>
  <si>
    <t>F46ILL/2</t>
  </si>
  <si>
    <t>Fluorescent, (6) 48", T-8 lamps, (2) IS Ballasts, NLO (0.85 &lt; BF &lt; 0.95)</t>
  </si>
  <si>
    <t>F46ILL/2-R</t>
  </si>
  <si>
    <t>Fluorescent, (6) 48", T-8 lamps, (2) IS Ballasts, RLO (BF &lt; 0.85)</t>
  </si>
  <si>
    <t>F46ILL/2-V</t>
  </si>
  <si>
    <t>Fluorescent (6) 48" T-8 lamps, (2) IS Ballasts, VHLO (BF &gt; 1.1)</t>
  </si>
  <si>
    <t>F46ILU/2</t>
  </si>
  <si>
    <t>Fluorescent (6) 48" T-8 lamps, (2) IS Ballasts, NLO (0.85 &lt; BF &lt; 0.95)</t>
  </si>
  <si>
    <t>F46ILU/2-R</t>
  </si>
  <si>
    <t>Fluorescent (6) 48" T-8 lamps, (2) IS Ballasts, RLO (BF &lt; 0.85)</t>
  </si>
  <si>
    <t>F46ILU/2-V</t>
  </si>
  <si>
    <t>F46LL/2</t>
  </si>
  <si>
    <t>Fluorescent, (6) 48", T-8 lamps, (2) Rapid Start Ballasts, NLO (0.85 &lt; BF &lt; 0.95)</t>
  </si>
  <si>
    <t>F48GLL/2</t>
  </si>
  <si>
    <t>Fluorescent (8) 48" T-8 lamps, (2) Prog. Start or PRS Ballasts, NLO (0.85 &lt; BF &lt; 0.95)</t>
  </si>
  <si>
    <t>F48GLL/2-R</t>
  </si>
  <si>
    <t>Fluorescent (8) 48" T-8 lamps, (2) Prog. Start or PRS Ballasts, RLO (BF &lt; 0.85)</t>
  </si>
  <si>
    <t>F48GLL/2-V</t>
  </si>
  <si>
    <t>Fluorescent (8) 48" T-8 lamps, (2) Prog. Start or PRS Ballasts, VHLO (BF &gt; 1.1)</t>
  </si>
  <si>
    <t>F48ILL/2</t>
  </si>
  <si>
    <t>Fluorescent, (8) 48", T-8 lamps, (2) 4-lamp IS Ballasts, NLO (0.85 &lt; BF &lt; 0.95)</t>
  </si>
  <si>
    <t>F48ILL/2-R</t>
  </si>
  <si>
    <t>Fluorescent, (8) 48", T-8 lamps, (2) 4-lamp IS Ballasts, RLO (BF &lt; 0.85)</t>
  </si>
  <si>
    <t>F48ILU/2</t>
  </si>
  <si>
    <t>F48ILU/2-R</t>
  </si>
  <si>
    <t>F48ILU/2-V</t>
  </si>
  <si>
    <t>Fluorescent, (8) 48", T-8 lamps, (2) 4-lamp IS Ballasts, VHLO (BF &gt; 1.1)</t>
  </si>
  <si>
    <t>F41GNLL</t>
  </si>
  <si>
    <t>Fluorescent (1) 48" T-8 @ 25W lamp, Prog. Start or PRS Ballast, NLO (0.85 &lt; BF &lt; 0.95)</t>
  </si>
  <si>
    <t>F41GNLL-R</t>
  </si>
  <si>
    <t>Fluorescent (1) 48" T-8 @ 25W lamp, Prog. Start or PRS Ballast, RLO (BF&lt; 0.85)</t>
  </si>
  <si>
    <t>F41INLL</t>
  </si>
  <si>
    <t>Fluorescent, (1) 48", T-8 @ 25W lamps, Instant Start Ballast, NLO (0.85 &lt; BF &lt; 0.95)</t>
  </si>
  <si>
    <t>F41INLU</t>
  </si>
  <si>
    <t>Fluorescent, (1), T-8 @ 25W lamp, Instant Start Ballast, NLO (0.85 &lt; BF &lt; 0.95)</t>
  </si>
  <si>
    <t>F41INLU-R</t>
  </si>
  <si>
    <t>Fluorescent, (1), T-8 @ 25W lamp, Instant Start Ballast, RLO (BF&lt; 0.85)</t>
  </si>
  <si>
    <t>F41INLU-V</t>
  </si>
  <si>
    <t>Fluorescent, (1), T-8 @ 25W lamp, Instant Start Ballast, VHLO (BF &gt; 1.1)</t>
  </si>
  <si>
    <t>F41INLU/T3-R</t>
  </si>
  <si>
    <t>Fluorescent, (1) 48", T-8 @ 25W lamp, Tandem 3-lamp IS Ballast, RLO (BF&lt; 0.85)</t>
  </si>
  <si>
    <t>F41INLU/T4-R</t>
  </si>
  <si>
    <t>Fluorescent, (1) 48", T-8 @ 25W lamp, Tandem 4-lamp IS Ballast, RLO (BF&lt; 0.85)</t>
  </si>
  <si>
    <t>F42GNLL</t>
  </si>
  <si>
    <t>Fluorescent (2) 48" T-8 @ 25W lamps, Prog. Start or PRS Ballast, NLO (0.85 &lt; BF &lt; 0.95)</t>
  </si>
  <si>
    <t>F42GNLL-R</t>
  </si>
  <si>
    <t>Fluorescent (2) 48" T-8 @ 25W lamps, Prog. Start or PRS Ballast, RLO (BF&lt; 0.85)</t>
  </si>
  <si>
    <t>F42INLL</t>
  </si>
  <si>
    <t>Fluorescent, (2) 48", T-8 @ 25W lamps, Instant Start Ballast, NLO (0.85 &lt; BF &lt; 0.95)</t>
  </si>
  <si>
    <t>F42INLL-V</t>
  </si>
  <si>
    <t>Fluorescent, (2) 48" T-8 @ 25W lamps, Instant Start Ballast, VHLO (BF &gt; 1.1)</t>
  </si>
  <si>
    <t>F42INLU</t>
  </si>
  <si>
    <t>Fluorescent, (2), T-8 @ 25W lamps, Instant Start Ballast, NLO (0.85 &lt; BF &lt; 0.95)</t>
  </si>
  <si>
    <t>F42INLU-R</t>
  </si>
  <si>
    <t>Fluorescent (2) 48" T8 @ 25W lamps, Instant Start Ballast, RLO (BF&lt; 0.85)</t>
  </si>
  <si>
    <t>F42INLU-V</t>
  </si>
  <si>
    <t>Fluorescent, (2) 48", T-8 @ 25W lamps, Instant Start Ballast, VHLO (BF &gt; 1.1)</t>
  </si>
  <si>
    <t>F42INLU/T4-R</t>
  </si>
  <si>
    <t>Fluorescent, (2) 48", T-8 @ 25W lamps, Tandem 4-lamp IS Ballast, RLO (BF&lt; 0.85)</t>
  </si>
  <si>
    <t>F43GNLL</t>
  </si>
  <si>
    <t>Fluorescent (3) 48" T-8 @ 25W lamps, Prog. Start or PRS Ballast, NLO (0.85 &lt; BF &lt; 0.95)</t>
  </si>
  <si>
    <t>F43GNLL-R</t>
  </si>
  <si>
    <t>Fluorescent, (3) 48" T-8 @ 25W lamps, Prog. Start or PRS Ballast, RLO (BF &lt; 0.85)</t>
  </si>
  <si>
    <t>F43INLL</t>
  </si>
  <si>
    <t>Fluorescent, (3) 48" T-8 @ 25W lamps, Instant Start Ballast, NLO (0.85 &lt; BF &lt; 0.95)</t>
  </si>
  <si>
    <t>F43INLL-V</t>
  </si>
  <si>
    <t>Fluorescent, (3) 48" T-8 @ 25W lamps, Instant Start Ballast, VHLO (BF &gt; 1.1)</t>
  </si>
  <si>
    <t>F43INLU</t>
  </si>
  <si>
    <t>Fluorescent, (3) 48" T-8 lamps @ 25W, Instant Start Ballast, NLO (0.85 &lt; BF &lt; 0.95)</t>
  </si>
  <si>
    <t>F43INLU-R</t>
  </si>
  <si>
    <t>Fluorescent, (3) 48" T-8 @ 25W lamps, Instant Start Ballast, RLO (BF &lt; 0.85)</t>
  </si>
  <si>
    <t>F43INLU-V</t>
  </si>
  <si>
    <t>F44GNLL</t>
  </si>
  <si>
    <t>Fluorescent (4) 48" T-8 @ 25W lamps, Prog. Start or PRS Ballast, NLO (0.85 &lt; BF &lt; 0.95)</t>
  </si>
  <si>
    <t>F44GNLL-R</t>
  </si>
  <si>
    <t>Fluorescent (4) 48" T-8 @ 25W lamps, Prog. Start or PRS Ballast, RLO (BF &lt; 0.85)</t>
  </si>
  <si>
    <t>F44INLL</t>
  </si>
  <si>
    <t>Fluorescent, (4) 48", T-8 @ 25W lamps, Instant Start Ballast, NLO (0.85 &lt; BF &lt; 0.95)</t>
  </si>
  <si>
    <t>F44INLU</t>
  </si>
  <si>
    <t>F44INLU-R</t>
  </si>
  <si>
    <t>Fluorescent, (4) 48" T-8 @ 25W lamps, Instant Start Ballast, RLO (BF &lt; 0.85)</t>
  </si>
  <si>
    <t>F44INLU-V</t>
  </si>
  <si>
    <t>Fluorescent, (4) 48" T-8 @ 25W lamps, Instant Start Ballast, VHLO (BF &gt; 1.1)</t>
  </si>
  <si>
    <t>F46INLU/2-R</t>
  </si>
  <si>
    <t>Fluorescent (6) 48" T-8 @ 25W lamps, (2) IS Ballasts, RLO (BF &lt; 0.85)</t>
  </si>
  <si>
    <t>F46INLU/2-V</t>
  </si>
  <si>
    <t>Fluorescent (6) 48" T-8 @ 25W lamps, (2) IS Ballasts, VHLO (BF &gt; 1.1)</t>
  </si>
  <si>
    <t>F41GRLL</t>
  </si>
  <si>
    <t>Fluorescent (1) 48" T-8 @ 28W lamp, Prog. Start or PRS Ballast, NLO (0.85 &lt; BF &lt; 0.95)</t>
  </si>
  <si>
    <t>F41GRLL-R</t>
  </si>
  <si>
    <t>Fluorescent (1) 48" T-8 @ 28W lamp, Prog. Start or PRS Ballast, RLO (BF&lt; 0.85)</t>
  </si>
  <si>
    <t>F41IRLL</t>
  </si>
  <si>
    <t>Fluorescent, (1) 48" T-8 @ 28W lamp, Instant Start Ballast, NLO (0.85 &lt; BF &lt; 0.95)</t>
  </si>
  <si>
    <t>F41IRLL-V</t>
  </si>
  <si>
    <t>Fluorescent, (1) 48" T-8 @ 28W lamp, Instant Start Ballast, VHLO (BF &gt; 1.1)</t>
  </si>
  <si>
    <t>F41IRLU</t>
  </si>
  <si>
    <t>Fluorescent, (1), T-8 @ 28W lamp, Instant Start Ballast, NLO (0.85 &lt; BF &lt; 0.95)</t>
  </si>
  <si>
    <t>F41IRLU-R</t>
  </si>
  <si>
    <t>Fluorescent, (1), T-8 @ 28W lamp, Instant Start Ballast, RLO (BF&lt; 0.85)</t>
  </si>
  <si>
    <t>F41IRLU-V</t>
  </si>
  <si>
    <t>Fluorescent, (1), T-8 @ 28W lamp, Instant Start Ballast, VHLO (BF &gt; 1.1)</t>
  </si>
  <si>
    <t>F41IRLU/T3-R</t>
  </si>
  <si>
    <t>Fluorescent, (1) 48", T-8 @ 28W lamp, Tandem 3-lamp IS Ballast, RLO (BF&lt; 0.85)</t>
  </si>
  <si>
    <t>F41IRLU/T4-R</t>
  </si>
  <si>
    <t>Fluorescent, (1) 48", T-8 @ 28W lamp, Tandem 4-lamp IS Ballast, RLO (BF&lt; 0.85)</t>
  </si>
  <si>
    <t>F42GRLL</t>
  </si>
  <si>
    <t>Fluorescent (2) 48" T-8 @ 28W lamps, Prog. Start or PRS Ballast, NLO (0.85 &lt; BF &lt; 0.95)</t>
  </si>
  <si>
    <t>F42GRLL-R</t>
  </si>
  <si>
    <t>Fluorescent (2) 48" T-8 @ 28W lamps, Prog. Start or PRS Ballast, RLO (BF&lt; 0.85)</t>
  </si>
  <si>
    <t>F42IRLL</t>
  </si>
  <si>
    <t>Fluorescent, (2) 48", T-8 @ 28W lamps, Instant Start Ballast, NLO (0.85 &lt; BF &lt; 0.95)</t>
  </si>
  <si>
    <t>F42IRLL-V</t>
  </si>
  <si>
    <t>Fluorescent, (2) 48" T-8 @ 28W lamps, Instant Start Ballast, VHLO (BF &gt; 1.1)</t>
  </si>
  <si>
    <t>F42IRLU</t>
  </si>
  <si>
    <t>Fluorescent, (2), T-8 @ 28W lamps, Instant Start Ballast, NLO (0.85 &lt; BF &lt; 0.95)</t>
  </si>
  <si>
    <t>F42IRLU-R</t>
  </si>
  <si>
    <t>Fluorescent, (2) 48", T-8 @ 28W lamps, Instant Start Ballast, RLO (BF&lt; 0.85)</t>
  </si>
  <si>
    <t>F42IRLU-V</t>
  </si>
  <si>
    <t>Fluorescent, (2) 48", T-8 @ 28W lamps, Instant Start Ballast, VHLO (BF &gt; 1.1)</t>
  </si>
  <si>
    <t>F42IRLU/T4-R</t>
  </si>
  <si>
    <t>Fluorescent, (2) 48", T-8 @ 28W lamps, Tandem 4-lamp IS Ballast, RLO (BF&lt; 0.85)</t>
  </si>
  <si>
    <t>F43GRLL</t>
  </si>
  <si>
    <t>Fluorescent (3) 48" T-8 @ 28W lamps, Prog. Start or PRS Ballast, NLO (0.85 &lt; BF &lt; 0.95)</t>
  </si>
  <si>
    <t>F43GRLL-R</t>
  </si>
  <si>
    <t>Fluorescent, (3) 48" T-8 @ 28W lamps, Prog. Start or PRS Ballast, RLO (BF &lt; 0.85)</t>
  </si>
  <si>
    <t>F43IRLL</t>
  </si>
  <si>
    <t>Fluorescent, (3) 48" T-8 @ 28W lamps, Instant Start Ballast, NLO (0.85 &lt; BF &lt; 0.95)</t>
  </si>
  <si>
    <t>F43IRLL-H</t>
  </si>
  <si>
    <t>Fluorescent, (3) 48" T-8 @ 28W lamps, Instant Start Ballast, HLO (.95 &lt; BF &lt; 1.1)</t>
  </si>
  <si>
    <t>F43IRLL-V</t>
  </si>
  <si>
    <t>Fluorescent, (3) 48" T-8 @ 28W lamps, Instant Start Ballast, VHLO (BF &gt; 1.1)</t>
  </si>
  <si>
    <t>F43IRLU</t>
  </si>
  <si>
    <t>Fluorescent, (3) 48" T-8 lamps @ 28W, Instant Start Ballast, NLO (0.85 &lt; BF &lt; 0.95)</t>
  </si>
  <si>
    <t>F43IRLU-R</t>
  </si>
  <si>
    <t>Fluorescent, (3) 48" T-8 @ 28W lamps, Instant Start Ballast, RLO (BF &lt; 0.85)</t>
  </si>
  <si>
    <t>F43IRLU-V</t>
  </si>
  <si>
    <t>F44GRLL</t>
  </si>
  <si>
    <t>Fluorescent (4) 48" T-8 @ 28W lamps, Prog. Start or PRS Ballast, NLO (0.85 &lt; BF &lt; 0.95)</t>
  </si>
  <si>
    <t>F44GRLL-R</t>
  </si>
  <si>
    <t>Fluorescent (4) 48" T-8 @ 28W lamps, Prog. Start or PRS Ballast, RLO (BF &lt; 0.85)</t>
  </si>
  <si>
    <t>F44IRLL</t>
  </si>
  <si>
    <t>Fluorescent, (4) 48", T-8 @ 28W lamps, Instant Start Ballast, NLO (0.85 &lt; BF &lt; 0.95)</t>
  </si>
  <si>
    <t>F44IRLL-R</t>
  </si>
  <si>
    <t>Fluorescent, (4) 48", T-8 @ 28W lamps, Instant Start Ballast, RLO (BF &lt; 0.85)</t>
  </si>
  <si>
    <t>F44IRLU</t>
  </si>
  <si>
    <t>F44IRLU-R</t>
  </si>
  <si>
    <t>Fluorescent, (4) 48" T-8 @ 28W lamps, Instant Start Ballast, RLO (BF &lt; 0.85)</t>
  </si>
  <si>
    <t>F44IRLU-V</t>
  </si>
  <si>
    <t>Fluorescent, (4) 48" T-8 @ 28W lamps, Instant Start Ballast, VHLO (BF &gt; 1.1)</t>
  </si>
  <si>
    <t>F46IRLU/2-R</t>
  </si>
  <si>
    <t>Fluorescent (6) 48" T-8 @ 28W lamps, (2) IS Ballasts, RLO (BF &lt; 0.85)</t>
  </si>
  <si>
    <t>F46IRLU/2-V</t>
  </si>
  <si>
    <t>Fluorescent (6) 48" T-8 @ 28W lamps, (2) IS Ballasts, VHLO (BF &gt; 1.1)</t>
  </si>
  <si>
    <t>F48IRLU/2-V</t>
  </si>
  <si>
    <t>Fluorescent (8) 48" T-8 @ 28W lamps, (2) IS Ballasts, VHLO (BF &gt; 1.1)</t>
  </si>
  <si>
    <t>F41GELL</t>
  </si>
  <si>
    <t>Fluorescent (1) 48" T-8 @ 30W lamp, Prog. Start or PRS Ballast, NLO (0.85 &lt; BF &lt; 0.95)</t>
  </si>
  <si>
    <t>F41GELL-R</t>
  </si>
  <si>
    <t>Fluorescent (1) 48" T-8 @ 30W lamp, Prog. Start or PRS Ballast, RLO (BF &lt; 0.85)</t>
  </si>
  <si>
    <t>F41IELL</t>
  </si>
  <si>
    <t>Fluorescent (1) 48" T-8 @ 30W lamp, Instant Start Ballast, NLO (0.85 &lt; BF &lt; 0.95)</t>
  </si>
  <si>
    <t>F41IELL-H</t>
  </si>
  <si>
    <t>Fluorescent (1) 48" T-8 @ 30W lamp, Instant Start Ballast, HLO (0.95 &lt; BF &lt; 1.1)</t>
  </si>
  <si>
    <t>F41IELL-R</t>
  </si>
  <si>
    <t>Fluorescent (1) 48" T-8 @ 30W lamp, Instant Start Ballast, RLO (BF &lt; 0.85)</t>
  </si>
  <si>
    <t>F41IELL/T2</t>
  </si>
  <si>
    <t>Fluorescent (1) 48" T-8 @ 30W lamp, Tandem 2-lamp IS Ballast, NLO (0.85 &lt; BF &lt; 0.95)</t>
  </si>
  <si>
    <t>F41IELL/T3</t>
  </si>
  <si>
    <t>Fluorescent (1) 48" T-8 @ 30W lamp, Tandem 3-lamp IS Ballast, NLO (0.85 &lt; BF &lt; 0.95)</t>
  </si>
  <si>
    <t>F41IELL/T4</t>
  </si>
  <si>
    <t>Fluorescent (1) 48" T-8 @ 30W lamp, Tandem 4-lamp IS Ballast, NLO (0.85 &lt; BF &lt; 0.95)</t>
  </si>
  <si>
    <t>F41IELU</t>
  </si>
  <si>
    <t>Fluorescent, (1) 48", T-8 @ 30W lamp, Instant Start Ballast, NLO (0.85 &lt; BF &lt; 0.95)</t>
  </si>
  <si>
    <t>F41IELU-H</t>
  </si>
  <si>
    <t>F41IELU-R</t>
  </si>
  <si>
    <t>Fluorescent (1) 48" T-8 @ 30W lamp, Instant Start Ballast, RLO (BF&lt; 0.85)</t>
  </si>
  <si>
    <t>F41IELU/T2</t>
  </si>
  <si>
    <t>F41IELU/T2-R</t>
  </si>
  <si>
    <t>Fluorescent (1) 48" T-8 @ 30W lamp, Tandem 2-lamp IS Ballast, RLO (BF&lt; 0.85)</t>
  </si>
  <si>
    <t>F41IELU/T3</t>
  </si>
  <si>
    <t>F41IELU/T3-R</t>
  </si>
  <si>
    <t>Fluorescent (1) 48" T-8 @ 30W lamp, Tandem 3-lamp IS Ballast, RLO (BF&lt; 0.85)</t>
  </si>
  <si>
    <t>F41IELU/T4</t>
  </si>
  <si>
    <t>F41IELU/T4-R</t>
  </si>
  <si>
    <t>Fluorescent (1) 48" T-8 @ 30W lamp, Tandem 4-lamp IS Ballast, RLO (BF&lt; 0.85)</t>
  </si>
  <si>
    <t>F42GELL</t>
  </si>
  <si>
    <t>Fluorescent (2) 48" T-8 @ 30W lamps, Prog. Start or PRS Ballast, NLO (0.85 &lt; BF &lt; 0.95)</t>
  </si>
  <si>
    <t>F42GELL-R</t>
  </si>
  <si>
    <t>Fluorescent (2) 48" T-8 @ 30W lamps, Prog. Start or PRS Ballast, RLO (BF &lt; 0.85)</t>
  </si>
  <si>
    <t>F42IELL</t>
  </si>
  <si>
    <t>Fluorescent (2) 48" T-8 @ 30W lamps, Instant Start Ballast, NLO (0.85 &lt; BF &lt; 0.95)</t>
  </si>
  <si>
    <t>F42IELL-H</t>
  </si>
  <si>
    <t>Fluorescent (2) 48" T-8 @ 30W lamps, Instant Start Ballast, HLO (0.95 &lt; BF &lt; 1.1)</t>
  </si>
  <si>
    <t>F42IELL-R</t>
  </si>
  <si>
    <t>Fluorescent (2) 48" T-8 @ 30W lamps, Instant Start Ballast, RLO (BF&lt; 0.85)</t>
  </si>
  <si>
    <t>F42IELL/T4</t>
  </si>
  <si>
    <t>Fluorescent (4) 48" T-8 @ 30W lamps, Tandem 4-lamp IS Ballast, NLO (0.85 &lt; BF &lt; 0.95)</t>
  </si>
  <si>
    <t>F42IELL/T4-R</t>
  </si>
  <si>
    <t>Fluorescent (4) 48" T-8 @ 30W lamps, Tandem 4-lamp IS Ballast, RLO (BF&lt; 0.85)</t>
  </si>
  <si>
    <t>F42IELU</t>
  </si>
  <si>
    <t>F42IELU-R</t>
  </si>
  <si>
    <t>Fluorescent (2) 48" T-8 @ 30W lamps, Instant Start, RLO (BF&lt; 0.85)</t>
  </si>
  <si>
    <t>F42IELU-V</t>
  </si>
  <si>
    <t>Fluorescent (2) 48" T-8 @ 30W lamps, Instant Start, VHLO (BF &gt; 1.1)</t>
  </si>
  <si>
    <t>F42IELU/T4</t>
  </si>
  <si>
    <t>Fluorescent (2) 48" T-8 @ 30W lamps, Tandem 4-lamp IS Ballast, NLO (0.85 &lt; BF &lt; 0.95)</t>
  </si>
  <si>
    <t>F42IELU/T4-R</t>
  </si>
  <si>
    <t>Fluorescent (2) 48" T-8 @ 30W lamps, Tandem 4-lamp IS Ballast, RLO (BF&lt; 0.85)</t>
  </si>
  <si>
    <t>F43GELL</t>
  </si>
  <si>
    <t>Fluorescent (3) 48" T-8 @ 30W lamps, Prog. Start or PRS Ballast, NLO (0.85 &lt; BF &lt; 0.95)</t>
  </si>
  <si>
    <t>F43GELL-R</t>
  </si>
  <si>
    <t>Fluorescent (3) 48" T-8 @ 30W lamps, Prog. Start or PRS Ballast, RLO (BF &lt; 0.85)</t>
  </si>
  <si>
    <t>F43IELL</t>
  </si>
  <si>
    <t>Fluorescent (3) 48" T-8 @ 30 W lamps, Instant Start Ballast, NLO (0.85 &lt; BF &lt; 0.95)</t>
  </si>
  <si>
    <t>F43IELL-H</t>
  </si>
  <si>
    <t>Fluorescent (3) 48" T-8 @ 30 W lamps, Instant Start Ballast, HLO (0.95 &lt; BF &lt; 1.1)</t>
  </si>
  <si>
    <t>F43IELL-R</t>
  </si>
  <si>
    <t>Fluorescent (3) 48" T-8 @ 30 W lamps, Instant Start Ballast, RLO (BF &lt; 0.85)</t>
  </si>
  <si>
    <t>F43IELL/2</t>
  </si>
  <si>
    <t>Fluorescent (3) 48" T-8 @ 30 W lamps, (1) 1-lamp and (1) 2-lamp IS Ballast, NLO (0.85 &lt; BF &lt; 0.95)</t>
  </si>
  <si>
    <t>F43IELL/2-H</t>
  </si>
  <si>
    <t>Fluorescent (3) 48" T-8 @ 30 W lamps, (1) 2-lamp, (1) 3-lamp IS Ballast, 1 lead capped, HLO (0.95 &lt; BF &lt; 1.1)</t>
  </si>
  <si>
    <t>F43IELL/2-R</t>
  </si>
  <si>
    <t>Fluorescent (3) 48" T-8 @ 30 W lamps, (1) 1-lamp and (1) 2-lamp IS Ballast, RLO (BF &lt; 0.85)</t>
  </si>
  <si>
    <t>F43IELU</t>
  </si>
  <si>
    <t>Fluorescent (3) 48" T-8 @ 30W lamps, Instant Start Ballast, NLO (0.85 &lt; BF &lt; 0.95)</t>
  </si>
  <si>
    <t>F43IELU-R</t>
  </si>
  <si>
    <t>Fluorescent (3) 48" T-8 @ 30W lamps, Instant Start Ballast, RLO (BF &lt; 0.85)</t>
  </si>
  <si>
    <t>F43IELU-V</t>
  </si>
  <si>
    <t>Fluorescent (3) 48" T-8 @ 30W lamps, Instant Start Ballast, VHLO (BF &gt; 1.1)</t>
  </si>
  <si>
    <t>F44GELL</t>
  </si>
  <si>
    <t>Fluorescent (4) 48" T-8 @ 30W lamps, Prog. Start or PRS Ballast, NLO (0.85 &lt; BF &lt; 0.95)</t>
  </si>
  <si>
    <t>F44GELL-R</t>
  </si>
  <si>
    <t>Fluorescent (4) 48" T-8 @ 30W lamps, Prog. Start or PRS Ballast, RLO (BF &lt; 0.85)</t>
  </si>
  <si>
    <t>F44IELL</t>
  </si>
  <si>
    <t>Fluorescent (4) 48" T-8 @ 30W lamps, Instant Start Ballast, NLO (0.85 &lt; BF &lt; 0.95)</t>
  </si>
  <si>
    <t>F44IELL-R</t>
  </si>
  <si>
    <t>Fluorescent (4) 48" T-8 @ 30W lamps, Instant Start Ballast, RLO (BF &lt; 0.85)</t>
  </si>
  <si>
    <t>F44IELL/2</t>
  </si>
  <si>
    <t>Fluorescent (4) 48" T-8 @ 30W lamps, (2) 2-lamp IS Ballasts, NLO (0.85 &lt; BF &lt; 0.95)</t>
  </si>
  <si>
    <t>F44IELL/2-H</t>
  </si>
  <si>
    <t>Fluorescent (4) 48" T-8 @ 30W lamps, (2) 3-lamp IS Ballasts, 1 lead capped, HLO (.95 &lt; BF &lt; 1.1)</t>
  </si>
  <si>
    <t>F44IELL/2-R</t>
  </si>
  <si>
    <t>Fluorescent (4) 48" T-8 @ 30W lamps, (2) 2-lamp IS Ballasts, RLO (BF&lt; 0.85)</t>
  </si>
  <si>
    <t>F44IELU</t>
  </si>
  <si>
    <t>F44IELU-R</t>
  </si>
  <si>
    <t>F46IELU/2</t>
  </si>
  <si>
    <t>Fluorescent (6) 48" T-8 @ 30W lamps, (2) IS Ballasts, NLO (0.85 &lt; BF &lt; 0.95)</t>
  </si>
  <si>
    <t>F46IELU/2-R</t>
  </si>
  <si>
    <t>Fluorescent (6) 48" T-8 @ 30W lamps, (2) IS Ballasts, RLO (BF &lt; 0.85)</t>
  </si>
  <si>
    <t>F51ILL</t>
  </si>
  <si>
    <t>Fluorescent, (1) 60", T-8 lamp, Instant Start Ballast, NLO (0.85 &lt; BF &lt; 0.95)</t>
  </si>
  <si>
    <t>F51ILL-R</t>
  </si>
  <si>
    <t>Fluorescent, (1) 60", T-8 lamp, Instant Start Ballast, RLO (BF &lt; 0.85)</t>
  </si>
  <si>
    <t>F51ILL/T2</t>
  </si>
  <si>
    <t>Fluorescent, (1) 60", T-8 lamp, Tandem 2-lamp IS Ballast, NLO (0.85 &lt; BF &lt; 0.95)</t>
  </si>
  <si>
    <t>F51ILL/T3</t>
  </si>
  <si>
    <t>Fluorescent, (1) 60", T-8 lamp, Tandem 3-lamp IS Ballast, NLO (0.85 &lt; BF &lt; 0.95)</t>
  </si>
  <si>
    <t>F51ILL/T4</t>
  </si>
  <si>
    <t>Fluorescent, (1) 60", T-8 lamp, Tandem 4-lamp IS Ballast, NLO (0.85 &lt; BF &lt; 0.95)</t>
  </si>
  <si>
    <t>F52ILL</t>
  </si>
  <si>
    <t>Fluorescent, (2) 60", T-8 lamps, Instant Start Ballast, NLO (0.85 &lt; BF &lt; 0.95)</t>
  </si>
  <si>
    <t>F52ILL-H</t>
  </si>
  <si>
    <t>Fluorescent, (2) 60", T-8 lamps, Instant Start Ballast, HILO (.95 &lt; BF &lt; 1.1)</t>
  </si>
  <si>
    <t>F52ILL-R</t>
  </si>
  <si>
    <t>Fluorescent, (2) 60", T-8 lamps, Instant Start Ballast, RLO (BF &lt; 0.85)</t>
  </si>
  <si>
    <t>F52ILL/T4</t>
  </si>
  <si>
    <t>Fluorescent, (2) 60", T-8 lamps, Tandem 4-lamp IS Ballast, NLO (0.85 &lt; BF &lt; 0.95)</t>
  </si>
  <si>
    <t>F53ILL</t>
  </si>
  <si>
    <t>Fluorescent, (3) 60", T-8 lamps, Instant Start Ballast, NLO (0.85 &lt; BF &lt; 0.95)</t>
  </si>
  <si>
    <t>F53ILL-H</t>
  </si>
  <si>
    <t>Fluorescent, (3) 60", T-8 lamps, Instant Start Ballast, HILO (.95 &lt; BF &lt; 1.1)</t>
  </si>
  <si>
    <t>F54ILL</t>
  </si>
  <si>
    <t>Fluorescent, (4) 60", T-8 lamps, Instant Start Ballast, NLO (0.85 &lt; BF &lt; 0.95)</t>
  </si>
  <si>
    <t>F54ILL-H</t>
  </si>
  <si>
    <t>Fluorescent, (4) 60", T-8 lamps, Instant Start Ballast, HLO (.95 &lt; BF &lt; 1.1)</t>
  </si>
  <si>
    <t>F41LHL</t>
  </si>
  <si>
    <t>Fluorescent, (1) 48", T-8 HO lamps, (1) Instant Start Ballast, NLO (0.85 &lt; BF &lt; 0.95)</t>
  </si>
  <si>
    <t>F42LHL</t>
  </si>
  <si>
    <t>Fluorescent, (2) 48", T-8 HO lamps, (1) Instant Start Ballast, NLO (0.85 &lt; BF &lt; 0.95)</t>
  </si>
  <si>
    <t>F43LHL</t>
  </si>
  <si>
    <t>Fluorescent, (3) 48", T-8 HO lamps, (2) Instant Start Ballasts, NLO (0.85 &lt; BF &lt; 0.95)</t>
  </si>
  <si>
    <t>F44LHL</t>
  </si>
  <si>
    <t>Fluorescent, (4) 48", T-8 HO lamps, (2) Instant Start Ballasts, NLO (0.85 &lt; BF &lt; 0.95)</t>
  </si>
  <si>
    <t>F81ILL</t>
  </si>
  <si>
    <t>Fluorescent, (1) 96", T-8 lamp, Instant Start Ballast, NLO (0.85 &lt; BF &lt; 0.95)</t>
  </si>
  <si>
    <t>F81ILL-H</t>
  </si>
  <si>
    <t>Fluorescent, (1) 96", T-8 lamp, Instant Start Ballast, HILO (.95 &lt; BF &lt; 1.1)</t>
  </si>
  <si>
    <t>F81ILL-R</t>
  </si>
  <si>
    <t>Fluorescent, (1) 96", T-8 lamp, Instant Start Ballast, RLO (BF &lt; 0.85)</t>
  </si>
  <si>
    <t>F81ILL-V</t>
  </si>
  <si>
    <t>Fluorescent, (1) 96", T-8 lamp, Instant Start Ballast, VHLO (BF &gt; 1.1)</t>
  </si>
  <si>
    <t>F81ILL/T2</t>
  </si>
  <si>
    <t>Fluorescent, (1) 96", T-8 lamp, Tandem 2-lamp IS Ballast, NLO (0.85 &lt; BF &lt; 0.95)</t>
  </si>
  <si>
    <t>F81ILL/T2-R</t>
  </si>
  <si>
    <t>Fluorescent, (1) 96", T-8 lamp, Tandem 2-lamp IS Ballast, RLO (BF &lt; 0.85)</t>
  </si>
  <si>
    <t>F81ILU</t>
  </si>
  <si>
    <t>Fluorescent, (1) 96" T-8 lamp, Instant Start Ballast, NLO (0.85 &lt; BF &lt; 0.95)</t>
  </si>
  <si>
    <t>F82ILL</t>
  </si>
  <si>
    <t>Fluorescent, (2) 96", T-8 lamps, Instant Start Ballast, NLO (0.85 &lt; BF &lt; 0.95)</t>
  </si>
  <si>
    <t>F82ILL-R</t>
  </si>
  <si>
    <t>Fluorescent, (2) 96", T-8 lamps, Instant Start Ballast, RLO (BF &lt; 0.85)</t>
  </si>
  <si>
    <t>F82ILL-V</t>
  </si>
  <si>
    <t>Fluorescent, (2) 96", T-8 lamps, Instant Start Ballast, VHLO (BF &gt; 1.1)</t>
  </si>
  <si>
    <t>F82ILU</t>
  </si>
  <si>
    <t>Fluorescent, (2) 96" T-8 ES lamps, Instant Start Ballast, NLO (0.85 &lt; BF &lt; 0.95)</t>
  </si>
  <si>
    <t>F83ILL</t>
  </si>
  <si>
    <t>Fluorescent, (3) 96", T-8 lamps, Instant Start Ballast, NLO (0.85 &lt; BF &lt; 0.95)</t>
  </si>
  <si>
    <t>F84ILL</t>
  </si>
  <si>
    <t>Fluorescent, (4) 96", T-8 lamps, Instant Start Ballast, NLO (0.85 &lt; BF &lt; 0.95)</t>
  </si>
  <si>
    <t>F84ILL/2-V</t>
  </si>
  <si>
    <t>Fluorescent, (4) 96", T-8 lamps, (2) Instant Start Ballasts, VHLO (BF &gt; 1.1)</t>
  </si>
  <si>
    <t>F86ILL</t>
  </si>
  <si>
    <t>Fluorescent, (6) 96", T-8 lamps, (2) 3-lamp IS Ballasts, NLO (0.85 &lt; BF &lt; 0.95)</t>
  </si>
  <si>
    <t>F81LHL/T2</t>
  </si>
  <si>
    <t>Fluorescent, (1) 96", T-8 HO lamp, Tandem 2-lamp Ballast</t>
  </si>
  <si>
    <t>F82LHL</t>
  </si>
  <si>
    <t>Fluorescent, (2) 96", T-8 HO lamps</t>
  </si>
  <si>
    <t>F84LHL</t>
  </si>
  <si>
    <t>Fluorescent, (4) 96", T-8 HO lamps</t>
  </si>
  <si>
    <t>F81IERU</t>
  </si>
  <si>
    <t>Fluorescent, (1) 96" T-8 reduced-wattage lamp, Instant Start Ballast, NLO (0.85 &lt; BF &lt; 0.95)</t>
  </si>
  <si>
    <t>F82IERU</t>
  </si>
  <si>
    <t>Fluorescent, (2) 96" T-8 @ reduced-wattage lamps, Instant Start Ballast, NLO (0.85 &lt; BF &lt; 0.95)</t>
  </si>
  <si>
    <t>F41T12</t>
  </si>
  <si>
    <t>T12 Linear Fluorescent (T8 Baseline)</t>
  </si>
  <si>
    <t>Fluorescent, (1) 48" T12 lamp (T8 Baseline)</t>
  </si>
  <si>
    <t>Mag/Elec</t>
  </si>
  <si>
    <t>F42T12</t>
  </si>
  <si>
    <t>Fluorescent, (2) 48" T12 lamps (T8 Baseline)</t>
  </si>
  <si>
    <t>F43T12</t>
  </si>
  <si>
    <t>Fluorescent, (3) 48" T12 lamps (T8 Baseline)</t>
  </si>
  <si>
    <t>F44T12</t>
  </si>
  <si>
    <t>Fluorescent, (4) 48" T12 lamps (T8 Baseline)</t>
  </si>
  <si>
    <t>F46T12</t>
  </si>
  <si>
    <t>Fluorescent, (6) 48" T12 lamps (T8 Baseline)</t>
  </si>
  <si>
    <t>F48T12</t>
  </si>
  <si>
    <t>Fluorescent, (8) 48" T12 lamps (T8 Baseline)</t>
  </si>
  <si>
    <t>F41T12-HO</t>
  </si>
  <si>
    <t>Fluorescent, (1) 48" T12 HO lamp (T8 Baseline)</t>
  </si>
  <si>
    <t>F42T12-HO</t>
  </si>
  <si>
    <t>Fluorescent, (2) 48" T12 HO lamps (T8 Baseline)</t>
  </si>
  <si>
    <t>F43T12-HO</t>
  </si>
  <si>
    <t>Fluorescent, (3) 48" T12 HO lamps (T8 Baseline)</t>
  </si>
  <si>
    <t>F44T12-HO</t>
  </si>
  <si>
    <t>Fluorescent, (4) 48" T12 HO lamps (T8 Baseline)</t>
  </si>
  <si>
    <t>F46T12-HO</t>
  </si>
  <si>
    <t>Fluorescent, (6) 48" T12 HO lamps (T8 Baseline)</t>
  </si>
  <si>
    <t>F48T12-HO</t>
  </si>
  <si>
    <t>Fluorescent, (8) 48" T12 HO lamps (T8 Baseline)</t>
  </si>
  <si>
    <t>F41T12-VHO</t>
  </si>
  <si>
    <t>Fluorescent, (1) 48" T12 VHO lamp (T8 Baseline)</t>
  </si>
  <si>
    <t>F42T12-VHO</t>
  </si>
  <si>
    <t>Fluorescent, (2) 48" T12 VHO lamps (T8 Baseline)</t>
  </si>
  <si>
    <t>F43T12-VHO</t>
  </si>
  <si>
    <t>Fluorescent, (3) 48" T12 VHO lamps (T8 Baseline)</t>
  </si>
  <si>
    <t>F44T12-VHO</t>
  </si>
  <si>
    <t>Fluorescent, (4) 48" T12 VHO lamps (T8 Baseline)</t>
  </si>
  <si>
    <t>F46T12-VHO</t>
  </si>
  <si>
    <t>Fluorescent, (6) 48" T12 VHO lamps (T8 Baseline)</t>
  </si>
  <si>
    <t>F48T12-VHO</t>
  </si>
  <si>
    <t>Fluorescent, (8) 48" T12 VHO lamps (T8 Baseline)</t>
  </si>
  <si>
    <t>F81T12</t>
  </si>
  <si>
    <t>Fluorescent, (1) 96", T12 lamp (T8 Baseline)</t>
  </si>
  <si>
    <t>F82T12</t>
  </si>
  <si>
    <t>Fluorescent, (2) 96", T12 lamps (T8 Baseline)</t>
  </si>
  <si>
    <t>F83T12</t>
  </si>
  <si>
    <t>Fluorescent, (3) 96", T12 lamps (T8 Baseline)</t>
  </si>
  <si>
    <t>F84T12</t>
  </si>
  <si>
    <t>Fluorescent, (4) 96", T12 lamps (T8 Baseline)</t>
  </si>
  <si>
    <t>F86T12</t>
  </si>
  <si>
    <t>Fluorescent, (6) 96", T12 lamps (T8 Baseline)</t>
  </si>
  <si>
    <t>F88T12</t>
  </si>
  <si>
    <t>Fluorescent, (8) 96", T12 lamps (T8 Baseline)</t>
  </si>
  <si>
    <t>F81T12-HO</t>
  </si>
  <si>
    <t>Fluorescent, (1) 96", T12 HO lamp (T8 Baseline)</t>
  </si>
  <si>
    <t>F82T12-HO</t>
  </si>
  <si>
    <t>Fluorescent, (2) 96", T12 HO lamps (T8 Baseline)</t>
  </si>
  <si>
    <t>F83T12-HO</t>
  </si>
  <si>
    <t>Fluorescent, (3) 96", T12 HO lamps (T8 Baseline)</t>
  </si>
  <si>
    <t>F84T12-HO</t>
  </si>
  <si>
    <t>Fluorescent, (4) 96", T12 HO lamps (T8 Baseline)</t>
  </si>
  <si>
    <t>F86T12-HO</t>
  </si>
  <si>
    <t>Fluorescent, (6) 96", T12 HO lamps (T8 Baseline)</t>
  </si>
  <si>
    <t>F88T12-HO</t>
  </si>
  <si>
    <t>Fluorescent, (8) 96", T12 HO lamps (T8 Baseline)</t>
  </si>
  <si>
    <t>F81T12-VHO</t>
  </si>
  <si>
    <t>Fluorescent, (1) 96", T12 VHO lamp (T8 Baseline)</t>
  </si>
  <si>
    <t>F82T12-VHO</t>
  </si>
  <si>
    <t>Fluorescent, (2) 96", T12 VHO lamps (T8 Baseline)</t>
  </si>
  <si>
    <t>F83T12-VHO</t>
  </si>
  <si>
    <t>Fluorescent, (3) 96", T12 VHO lamps (T8 Baseline)</t>
  </si>
  <si>
    <t>F84T12-VHO</t>
  </si>
  <si>
    <t>Fluorescent, (4) 96", T12 VHO lamps (T8 Baseline)</t>
  </si>
  <si>
    <t>F86T12-VHO</t>
  </si>
  <si>
    <t>Fluorescent, (6) 96", T12 VHO lamps (T8 Baseline)</t>
  </si>
  <si>
    <t>F88T12-VHO</t>
  </si>
  <si>
    <t>Fluorescent, (8) 96", T12 VHO lamps (T8 Baseline)</t>
  </si>
  <si>
    <t>F1.51SS</t>
  </si>
  <si>
    <t>T12 Linear Fluorescent</t>
  </si>
  <si>
    <t>Fluorescent, (1) 18" T12 lamp</t>
  </si>
  <si>
    <t>F1.52SS</t>
  </si>
  <si>
    <t>Fluorescent, (2) 18", T12 lamps</t>
  </si>
  <si>
    <t>F21SS</t>
  </si>
  <si>
    <t>Fluorescent, (1) 24", STD lamp</t>
  </si>
  <si>
    <t>F22SS</t>
  </si>
  <si>
    <t>Fluorescent, (2) 24", STD lamps</t>
  </si>
  <si>
    <t>F23SS</t>
  </si>
  <si>
    <t>Fluorescent, (3) 24", STD lamps</t>
  </si>
  <si>
    <t>F24SS</t>
  </si>
  <si>
    <t>Fluorescent, (4) 24", STD lamps</t>
  </si>
  <si>
    <t>F26SS/2</t>
  </si>
  <si>
    <t>Fluorescent, (6) 24", STD lamps, (2) ballasts</t>
  </si>
  <si>
    <t>F21HS</t>
  </si>
  <si>
    <t>Fluorescent, (1) 24", HO lamp</t>
  </si>
  <si>
    <t>F22HS</t>
  </si>
  <si>
    <t>Fluorescent, (2) 24", HO lamps</t>
  </si>
  <si>
    <t>F31EE/T2</t>
  </si>
  <si>
    <t>Fluorescent, (1) 36", ES lamp, Tandem 2-lamp ballast</t>
  </si>
  <si>
    <t>F31EL</t>
  </si>
  <si>
    <t>Fluorescent, (1) 36", ES lamp</t>
  </si>
  <si>
    <t>F31ES</t>
  </si>
  <si>
    <t>F31ES/T2</t>
  </si>
  <si>
    <t>F31SE/T2</t>
  </si>
  <si>
    <t>Fluorescent, (1) 36", STD lamp, Tandem 2-lamp ballast</t>
  </si>
  <si>
    <t>F31SHS</t>
  </si>
  <si>
    <t>Fluorescent, (1) 36", HO lamp</t>
  </si>
  <si>
    <t>F31SL</t>
  </si>
  <si>
    <t>Fluorescent, (1) 36", STD lamp</t>
  </si>
  <si>
    <t>F31SS</t>
  </si>
  <si>
    <t>F31SS/T2</t>
  </si>
  <si>
    <t>F32EE</t>
  </si>
  <si>
    <t>Fluorescent, (2) 36", ES lamp</t>
  </si>
  <si>
    <t>F32EL</t>
  </si>
  <si>
    <t>Fluorescent, (2) 36", ES lamps</t>
  </si>
  <si>
    <t>F32EL/T4</t>
  </si>
  <si>
    <t>Fluorescent, (2) 36" ES lamps, Tandem 4-lamp ballast, NLO (0.85 &lt; BF &lt; 0.95)</t>
  </si>
  <si>
    <t>F32ES</t>
  </si>
  <si>
    <t>F32SE</t>
  </si>
  <si>
    <t>Fluorescent, (2) 36", STD lamps</t>
  </si>
  <si>
    <t>F32SHS</t>
  </si>
  <si>
    <t>Fluorescent, (2) 36", HO, lamps</t>
  </si>
  <si>
    <t>F32SL</t>
  </si>
  <si>
    <t>F32SS</t>
  </si>
  <si>
    <t>F33ES</t>
  </si>
  <si>
    <t>Fluorescent, (3) 36", ES lamps</t>
  </si>
  <si>
    <t>F33SE</t>
  </si>
  <si>
    <t>Fluorescent, (3) 36", STD lamps, (1) STD ballast and (1) ES ballast</t>
  </si>
  <si>
    <t>F33SS</t>
  </si>
  <si>
    <t>Fluorescent, (3) 36", STD lamps</t>
  </si>
  <si>
    <t>F34EE</t>
  </si>
  <si>
    <t>Fluorescent, (4) 36", ES lamps</t>
  </si>
  <si>
    <t>F34SE</t>
  </si>
  <si>
    <t>Fluorescent, (4) 36", STD lamps</t>
  </si>
  <si>
    <t>F34SL</t>
  </si>
  <si>
    <t>F34SS</t>
  </si>
  <si>
    <t>F36EE</t>
  </si>
  <si>
    <t>Fluorescent, (6) 36", ES lamps</t>
  </si>
  <si>
    <t>F36ES</t>
  </si>
  <si>
    <t>F36SE</t>
  </si>
  <si>
    <t>Fluorescent, (6) 36", STD lamps</t>
  </si>
  <si>
    <t>F36SS</t>
  </si>
  <si>
    <t>F41EE</t>
  </si>
  <si>
    <t>Fluorescent, (1) 48", ES lamp</t>
  </si>
  <si>
    <t>N</t>
  </si>
  <si>
    <t>F41EE/2</t>
  </si>
  <si>
    <t>Fluorescent, (1) 48", ES lamp, 2 ballast</t>
  </si>
  <si>
    <t>F41EE/T2</t>
  </si>
  <si>
    <t>Fluorescent, (1) 48", ES lamp, Tandem 2-lamp ballast</t>
  </si>
  <si>
    <t>F41EL</t>
  </si>
  <si>
    <t>Fluorescent, (1) 48", T12 ES lamp, Electronic Ballast</t>
  </si>
  <si>
    <t>F41IAL</t>
  </si>
  <si>
    <t>Fluorescent, (1) 48", F25T12 lamp, Instant Start Ballast</t>
  </si>
  <si>
    <t>F41IAL/T2-R</t>
  </si>
  <si>
    <t>Fluorescent, (1) 48", F25T12 lamp, Tandem 2-Lamp IS ballast, RLO (BF &lt; 0.85)</t>
  </si>
  <si>
    <t>F41IAL/T3-R</t>
  </si>
  <si>
    <t>Fluorescent, (1) 48", F25T12 lamp, Tandem 3-Lamp IS ballast, RLO (BF &lt; 0.85)</t>
  </si>
  <si>
    <t>F41IAL/T4-R</t>
  </si>
  <si>
    <t>Fluorescent, (1) 48", F25T12 lamp, Tandem 4-Lamp IS ballast, RLO (BF &lt; 0.85)</t>
  </si>
  <si>
    <t>F41SIL</t>
  </si>
  <si>
    <t>Fluorescent, (1) 48", STD IS lamp, Electronic ballast</t>
  </si>
  <si>
    <t>F41SIL/T2</t>
  </si>
  <si>
    <t>Fluorescent, (1) 48", STD IS lamp, Tandem 2-lamp IS ballast</t>
  </si>
  <si>
    <t>F41TS</t>
  </si>
  <si>
    <t>Fluorescent, (1) 48", T-10 lamp</t>
  </si>
  <si>
    <t>F42EE</t>
  </si>
  <si>
    <t>Fluorescent, (2) 48", ES lamp</t>
  </si>
  <si>
    <t>F42EE/2</t>
  </si>
  <si>
    <t>Fluorescent, (2) 48", ES lamps, (2) 1-lamp ballasts</t>
  </si>
  <si>
    <t>F42EE/D2</t>
  </si>
  <si>
    <t>Fluorescent, (2) 48", ES lamps, 2 Ballasts (delamped)</t>
  </si>
  <si>
    <t>F42EL</t>
  </si>
  <si>
    <t>Fluorescent, (2) 48", T12 ES lamps, Electronic Ballast</t>
  </si>
  <si>
    <t>F42IAL-R</t>
  </si>
  <si>
    <t>Fluorescent, (2) 48", F25T12 lamps, Instant Start Ballast, RLO (BF &lt; 0.85)</t>
  </si>
  <si>
    <t>F42IAL/T4-R</t>
  </si>
  <si>
    <t>Fluorescent, (2) 48", F25T12 lamps, Tandem 4-lamp IS Ballast, RLO (BF &lt; 0.85)</t>
  </si>
  <si>
    <t>F42SIL</t>
  </si>
  <si>
    <t>Fluorescent, (2) 48", STD IS lamps, Electronic ballast</t>
  </si>
  <si>
    <t>F43EE</t>
  </si>
  <si>
    <t>Fluorescent, (3) 48", ES lamps</t>
  </si>
  <si>
    <t>F43EE/T2</t>
  </si>
  <si>
    <t>Fluorescent, (3) 48", ES lamps, Tandem 2-lamp ballasts</t>
  </si>
  <si>
    <t>F43EL</t>
  </si>
  <si>
    <t>Fluorescent, (3) 48", T12 ES lamps, Electronic Ballast</t>
  </si>
  <si>
    <t>F43IAL-R</t>
  </si>
  <si>
    <t>Fluorescent, (3) 48", F25T12 lamps, Instant Start Ballast, RLO (BF &lt; 0.85)</t>
  </si>
  <si>
    <t>F43SIL</t>
  </si>
  <si>
    <t>Fluorescent, (3) 48", STD IS lamps, Electronic ballast</t>
  </si>
  <si>
    <t>F44EE</t>
  </si>
  <si>
    <t>Fluorescent, (4) 48", ES lamps</t>
  </si>
  <si>
    <t>F44EE/D3</t>
  </si>
  <si>
    <t>Fluorescent, (4) 48", ES lamps, 3 Ballasts (delamped)</t>
  </si>
  <si>
    <t>F44EE/D4</t>
  </si>
  <si>
    <t>Fluorescent, (4) 48", ES lamps, 4 Ballasts (delamped)</t>
  </si>
  <si>
    <t>F44EL</t>
  </si>
  <si>
    <t>Fluorescent, (4) 48", T12 ES lamps, Electronic Ballast</t>
  </si>
  <si>
    <t>F44IAL-R</t>
  </si>
  <si>
    <t>Fluorescent, (4) 48", F25T12 lamps, Instant Start Ballast, RLO (BF &lt; 0.85)</t>
  </si>
  <si>
    <t>F46EE</t>
  </si>
  <si>
    <t>Fluorescent, (6) 48", ES lamps</t>
  </si>
  <si>
    <t>F46EL</t>
  </si>
  <si>
    <t>F48EE</t>
  </si>
  <si>
    <t>Fluorescent, (8) 48", ES lamps</t>
  </si>
  <si>
    <t>F42EHS</t>
  </si>
  <si>
    <t>Fluorescent, (2) 42", HO lamps (3.5' lamp)</t>
  </si>
  <si>
    <t>F43EHS</t>
  </si>
  <si>
    <t>Fluorescent, (3) 42", HO lamps (3.5' lamp)</t>
  </si>
  <si>
    <t>F41EIS</t>
  </si>
  <si>
    <t>Fluorescent, (1) 48" ES Instant Start lamp. Magnetic ballast</t>
  </si>
  <si>
    <t>F42EIS</t>
  </si>
  <si>
    <t>Fluorescent, (2) 48" ES Instant Start lamps. Magnetic ballast</t>
  </si>
  <si>
    <t>F43EIS</t>
  </si>
  <si>
    <t>Fluorescent, (3) 48" ES Instant Start lamps. Magnetic ballast</t>
  </si>
  <si>
    <t>F44EIS</t>
  </si>
  <si>
    <t>Fluorescent, (4) 48" ES Instant Start lamps. Magnetic ballast</t>
  </si>
  <si>
    <t>F41SHS</t>
  </si>
  <si>
    <t>Fluorescent, (1) 48", STD HO lamp</t>
  </si>
  <si>
    <t>F42SHS</t>
  </si>
  <si>
    <t>Fluorescent, (2) 48", STD HO lamps</t>
  </si>
  <si>
    <t>F43SHS</t>
  </si>
  <si>
    <t>Fluorescent, (3) 48", STD HO lamps</t>
  </si>
  <si>
    <t>F44SHS</t>
  </si>
  <si>
    <t>Fluorescent, (4) 48", STD HO lamps</t>
  </si>
  <si>
    <t>F41EHS</t>
  </si>
  <si>
    <t>Fluorescent, (1) 48", ES HO lamp</t>
  </si>
  <si>
    <t>F44EHS</t>
  </si>
  <si>
    <t>Fluorescent, (4) 48", ES HO lamps</t>
  </si>
  <si>
    <t>F41SVS</t>
  </si>
  <si>
    <t>Fluorescent, (1) 48", STD VHO lamp</t>
  </si>
  <si>
    <t>F42SVS</t>
  </si>
  <si>
    <t>Fluorescent, (2) 48", STD VHO lamps</t>
  </si>
  <si>
    <t>F43SVS</t>
  </si>
  <si>
    <t>Fluorescent, (3) 48", STD VHO lamps</t>
  </si>
  <si>
    <t>F44SVS</t>
  </si>
  <si>
    <t>Fluorescent, (4) 48", STD VHO lamps</t>
  </si>
  <si>
    <t>F44EVS</t>
  </si>
  <si>
    <t>Fluorescent, (4) 48", VHO ES lamps</t>
  </si>
  <si>
    <t>F44SIL</t>
  </si>
  <si>
    <t>Fluorescent, (4) 48", STD IS lamps, Electronic ballast</t>
  </si>
  <si>
    <t>F46SL</t>
  </si>
  <si>
    <t>Fluorescent, (6) 48", STD lamps</t>
  </si>
  <si>
    <t>F51SL</t>
  </si>
  <si>
    <t>Fluorescent, (1) 60", STD lamp</t>
  </si>
  <si>
    <t>F51SS</t>
  </si>
  <si>
    <t>F52SL</t>
  </si>
  <si>
    <t>Fluorescent, (2) 60", STD lamps</t>
  </si>
  <si>
    <t>F52SS</t>
  </si>
  <si>
    <t>F51SHE</t>
  </si>
  <si>
    <t>Fluorescent, (1) 60", STD HO lamp</t>
  </si>
  <si>
    <t>F51SHL</t>
  </si>
  <si>
    <t>F51SHS</t>
  </si>
  <si>
    <t>F51SVS</t>
  </si>
  <si>
    <t>Fluorescent, (1) 60", VHO ES lamp</t>
  </si>
  <si>
    <t>F52SHE</t>
  </si>
  <si>
    <t>Fluorescent, (2) 60", STD HO lamps</t>
  </si>
  <si>
    <t>F52SHL</t>
  </si>
  <si>
    <t>F52SHS</t>
  </si>
  <si>
    <t>F52SVS</t>
  </si>
  <si>
    <t>Fluorescent, (2) 60", VHO ES lamps</t>
  </si>
  <si>
    <t>F61ISL</t>
  </si>
  <si>
    <t>Fluorescent, (1) 72", STD lamp, IS electronic ballast</t>
  </si>
  <si>
    <t>F61SHS</t>
  </si>
  <si>
    <t>Fluorescent, (1) 72", STD HO lamp</t>
  </si>
  <si>
    <t>F61SS</t>
  </si>
  <si>
    <t>Fluorescent, (1) 72", STD lamp</t>
  </si>
  <si>
    <t>F62ISL</t>
  </si>
  <si>
    <t>Fluorescent, (2) 72", STD lamps, IS electronic ballast</t>
  </si>
  <si>
    <t>F62SE</t>
  </si>
  <si>
    <t>Fluorescent, (2) 72", STD lamps</t>
  </si>
  <si>
    <t>F62SHE</t>
  </si>
  <si>
    <t>Fluorescent, (2) 72", STD HO lamps</t>
  </si>
  <si>
    <t>F62SHL</t>
  </si>
  <si>
    <t>F62SHS</t>
  </si>
  <si>
    <t>F62SL</t>
  </si>
  <si>
    <t>F62SS</t>
  </si>
  <si>
    <t>F63ISL</t>
  </si>
  <si>
    <t>Fluorescent, (3) 72", STD lamps, IS electronic ballast</t>
  </si>
  <si>
    <t>F63SS</t>
  </si>
  <si>
    <t>Fluorescent, (3) 72", STD lamps</t>
  </si>
  <si>
    <t>F64ISL</t>
  </si>
  <si>
    <t>Fluorescent, (4) 72", STD lamps, IS electronic ballast</t>
  </si>
  <si>
    <t>F64SE</t>
  </si>
  <si>
    <t>Fluorescent, (4) 72", STD lamps</t>
  </si>
  <si>
    <t>F64SS</t>
  </si>
  <si>
    <t>F64SHE</t>
  </si>
  <si>
    <t>Fluorescent, (4) 72", HO lamps</t>
  </si>
  <si>
    <t>F61SVS</t>
  </si>
  <si>
    <t>Fluorescent, (1) 72", VHO lamp</t>
  </si>
  <si>
    <t>F62SVS</t>
  </si>
  <si>
    <t>Fluorescent, (2) 72", VHO lamps</t>
  </si>
  <si>
    <t>F71HS</t>
  </si>
  <si>
    <t>Fluorescent, (1) 84", HO lamp</t>
  </si>
  <si>
    <t>F72HS</t>
  </si>
  <si>
    <t>Fluorescent, (2) 84", HO lamp</t>
  </si>
  <si>
    <t>F81EE</t>
  </si>
  <si>
    <t>Fluorescent, (1) 96" ES lamp</t>
  </si>
  <si>
    <t>F81EE/T2</t>
  </si>
  <si>
    <t>Fluorescent, (1) 96", ES lamp, Tandem 2-lamp ballast</t>
  </si>
  <si>
    <t>F81EHL</t>
  </si>
  <si>
    <t>Fluorescent, (1) 96", ES HO lamp</t>
  </si>
  <si>
    <t>F81EHS</t>
  </si>
  <si>
    <t>F81EL</t>
  </si>
  <si>
    <t>Fluorescent, (1) 96", ES lamp</t>
  </si>
  <si>
    <t>F81EL/T2</t>
  </si>
  <si>
    <t>F81EVS</t>
  </si>
  <si>
    <t>Fluorescent, (1) 96", ES VHO lamp</t>
  </si>
  <si>
    <t>F81SGS</t>
  </si>
  <si>
    <t>T17 Linear Fluorescent</t>
  </si>
  <si>
    <t>Fluorescent, (1) 96", T17 Grooved lamp</t>
  </si>
  <si>
    <t>F81SHS</t>
  </si>
  <si>
    <t>Fluorescent, (1) 96", STD HO lamp</t>
  </si>
  <si>
    <t>F81SL</t>
  </si>
  <si>
    <t>Fluorescent, (1) 96", STD lamp</t>
  </si>
  <si>
    <t>F81SL/T2</t>
  </si>
  <si>
    <t>Fluorescent, (1) 96", STD lamp, Tandem 2-lamp ballast</t>
  </si>
  <si>
    <t>F81SVS</t>
  </si>
  <si>
    <t>Fluorescent, (1) 96", STD VHO lamp</t>
  </si>
  <si>
    <t>F82EE</t>
  </si>
  <si>
    <t>Fluorescent, (2) 96", ES lamps</t>
  </si>
  <si>
    <t>F82EHE</t>
  </si>
  <si>
    <t>Fluorescent, (2) 96", ES HO lamps</t>
  </si>
  <si>
    <t>F82EHL</t>
  </si>
  <si>
    <t>F82EHS</t>
  </si>
  <si>
    <t>F82EL</t>
  </si>
  <si>
    <t>F82EVS</t>
  </si>
  <si>
    <t>Fluorescent, (2) 96", ES VHO lamps</t>
  </si>
  <si>
    <t>F82SHE</t>
  </si>
  <si>
    <t>Fluorescent, (2) 96", STD HO lamps</t>
  </si>
  <si>
    <t>F82SHL</t>
  </si>
  <si>
    <t>F82SHS</t>
  </si>
  <si>
    <t>F82SL</t>
  </si>
  <si>
    <t>Fluorescent, (2) 96", STD lamps</t>
  </si>
  <si>
    <t>F82SVS</t>
  </si>
  <si>
    <t>Fluorescent, (2) 96", STD VHO lamps</t>
  </si>
  <si>
    <t>F83EE</t>
  </si>
  <si>
    <t>Fluorescent, (3) 96", ES lamps</t>
  </si>
  <si>
    <t>F83EHE</t>
  </si>
  <si>
    <t>Fluorescent, (3) 96", ES HO lamps, (1) 2-lamp ES Ballast and (1) 1-lamp STD Ballast</t>
  </si>
  <si>
    <t>Mag-ES/STD</t>
  </si>
  <si>
    <t>F83EHS</t>
  </si>
  <si>
    <t>Fluorescent, (3) 96", ES HO lamps</t>
  </si>
  <si>
    <t>F83EL</t>
  </si>
  <si>
    <t>F83EVS</t>
  </si>
  <si>
    <t>Fluorescent, (3) 96", ES VHO lamps</t>
  </si>
  <si>
    <t>F83SHE</t>
  </si>
  <si>
    <t>Fluorescent, (3) 96", STD HO lamps</t>
  </si>
  <si>
    <t>F83SHS</t>
  </si>
  <si>
    <t>F83SL</t>
  </si>
  <si>
    <t>Fluorescent, (3) 96", STD lamps</t>
  </si>
  <si>
    <t>F83SVS</t>
  </si>
  <si>
    <t>Fluorescent, (3) 96", STD VHO lamps</t>
  </si>
  <si>
    <t>F84EE</t>
  </si>
  <si>
    <t>Fluorescent, (4) 96", ES lamps</t>
  </si>
  <si>
    <t>F84EHE</t>
  </si>
  <si>
    <t>Fluorescent, (4) 96", ES HO lamps</t>
  </si>
  <si>
    <t>F84EHL</t>
  </si>
  <si>
    <t>F84EHS</t>
  </si>
  <si>
    <t>F84EL</t>
  </si>
  <si>
    <t>F84EVS</t>
  </si>
  <si>
    <t>Fluorescent, (4) 96", ES VHO lamps</t>
  </si>
  <si>
    <t>F84SHE</t>
  </si>
  <si>
    <t>Fluorescent, (4) 96", STD HO lamps</t>
  </si>
  <si>
    <t>F84SHL</t>
  </si>
  <si>
    <t>F84SHS</t>
  </si>
  <si>
    <t>F84SL</t>
  </si>
  <si>
    <t>Fluorescent, (4) 96", STD lamps</t>
  </si>
  <si>
    <t>F84SVS</t>
  </si>
  <si>
    <t>Fluorescent, (4) 96", STD VHO lamps</t>
  </si>
  <si>
    <t>F86EE</t>
  </si>
  <si>
    <t>Fluorescent, (6) 96", ES lamps</t>
  </si>
  <si>
    <t>F86EHS</t>
  </si>
  <si>
    <t>Fluorescent, (6) 96", ES HO lamps</t>
  </si>
  <si>
    <t>F88EHE</t>
  </si>
  <si>
    <t>Fluorescent, (8) 96", ES HO lamps</t>
  </si>
  <si>
    <t>F88SHS</t>
  </si>
  <si>
    <t>Fluorescent, (8) 96", STD HO lamps</t>
  </si>
  <si>
    <t>F40SE/D1</t>
  </si>
  <si>
    <t>Other Linear Fluorescent</t>
  </si>
  <si>
    <t>Fluorescent, (0) 48" lamps, Completely delamped fixture with (1) hot ballast</t>
  </si>
  <si>
    <t>F40SE/D2</t>
  </si>
  <si>
    <t>Fluorescent, (0) 48" lamps, Completely delamped fixture with (2) hot ballast</t>
  </si>
  <si>
    <t>FC6/1</t>
  </si>
  <si>
    <t>Circline Fluorescent</t>
  </si>
  <si>
    <t>Fluorescent, (1) 6" circular lamp, RS ballast</t>
  </si>
  <si>
    <t>FC8/1</t>
  </si>
  <si>
    <t>Fluorescent, (1) 8" circular lamp, RS ballast</t>
  </si>
  <si>
    <t>FC8/2</t>
  </si>
  <si>
    <t>Fluorescent, (2) 8" circular lamps, RS ballast</t>
  </si>
  <si>
    <t>FC20</t>
  </si>
  <si>
    <t>Fluorescent, Circline, (1) 20W lamp, preheat ballast</t>
  </si>
  <si>
    <t>FC22</t>
  </si>
  <si>
    <t>Fluorescent, Circline, (1) 22W lamp, preheat ballast</t>
  </si>
  <si>
    <t>FC12/1</t>
  </si>
  <si>
    <t>Fluorescent, (1) 12" circular lamp, RS ballast</t>
  </si>
  <si>
    <t>FC12/2</t>
  </si>
  <si>
    <t>Fluorescent, (2) 12" circular lamps, RS ballast</t>
  </si>
  <si>
    <t>FC32</t>
  </si>
  <si>
    <t>Fluorescent, Circline, (1) 32W lamp, preheat ballast</t>
  </si>
  <si>
    <t>FC16/1</t>
  </si>
  <si>
    <t>Fluorescent, (1) 16" circular lamp</t>
  </si>
  <si>
    <t>FC40</t>
  </si>
  <si>
    <t>FEI40/1</t>
  </si>
  <si>
    <t>Electrodeless Induction Fluorescent</t>
  </si>
  <si>
    <t>Electrodeless Fluorescent System, (1) 40W lamp</t>
  </si>
  <si>
    <t>FEI55/1</t>
  </si>
  <si>
    <t>Electrodeless Fluorescent System, (1) 55W lamp</t>
  </si>
  <si>
    <t>FEI70/1</t>
  </si>
  <si>
    <t>Electrodeless Fluorescent System, (1) 70W lamp</t>
  </si>
  <si>
    <t>FEI80/1</t>
  </si>
  <si>
    <t>Electrodeless Fluorescent System, (1) 80W lamp</t>
  </si>
  <si>
    <t>FEI85/1</t>
  </si>
  <si>
    <t>Electrodeless Fluorescent System, (1) 85W lamp</t>
  </si>
  <si>
    <t>FEI100/1</t>
  </si>
  <si>
    <t>Electrodeless Fluorescent System, (1) 100W lamp</t>
  </si>
  <si>
    <t>FEI125/1</t>
  </si>
  <si>
    <t>Electrodeless Fluorescent System, (1) 125W lamp</t>
  </si>
  <si>
    <t>FEI150/1</t>
  </si>
  <si>
    <t>Electrodeless Fluorescent System, (1) 150W lamp</t>
  </si>
  <si>
    <t>FEI165/1</t>
  </si>
  <si>
    <t>Electrodeless Fluorescent System, (1) 165W lamp</t>
  </si>
  <si>
    <t>FEI200/1</t>
  </si>
  <si>
    <t>Electrodeless Fluorescent System, (1) 200W lamp</t>
  </si>
  <si>
    <t>FEI250/1</t>
  </si>
  <si>
    <t>Electrodeless Fluorescent System, (1) 250W lamp</t>
  </si>
  <si>
    <t>FEI300/1</t>
  </si>
  <si>
    <t>Electrodeless Fluorescent System, (1) 300W lamp</t>
  </si>
  <si>
    <t>FEI400/1</t>
  </si>
  <si>
    <t>Electrodeless Fluorescent System, (1) 400W lamp</t>
  </si>
  <si>
    <t>FU1ILL</t>
  </si>
  <si>
    <t>U-Tube Fluorescent</t>
  </si>
  <si>
    <t>Fluorescent, (1) U-Tube, T-8 lamp, Instant Start ballast</t>
  </si>
  <si>
    <t>FU1LL</t>
  </si>
  <si>
    <t>Fluorescent, (1) U-Tube, T-8 lamp</t>
  </si>
  <si>
    <t>FU1LL-R</t>
  </si>
  <si>
    <t>Fluorescent, (1) U-Tube, T-8 lamp, RLO (BF &lt; 0.85)</t>
  </si>
  <si>
    <t>FU2ILL</t>
  </si>
  <si>
    <t>Fluorescent, (2) U-Tube, T-8 lamps, Instant Start Ballast</t>
  </si>
  <si>
    <t>FU2ILL-H</t>
  </si>
  <si>
    <t>Fluorescent, (2) U-Tube, T-8 lamps, Instant Start HLO Ballast</t>
  </si>
  <si>
    <t>FU2ILL-R</t>
  </si>
  <si>
    <t>Fluorescent, (2) U-Tube, T-8 lamps, Instant Start RLO Ballast</t>
  </si>
  <si>
    <t>FU2ILL/T4</t>
  </si>
  <si>
    <t>Fluorescent, (2) U-Tube, T-8 lamps, Instant Start Ballast, Tandem 4-lamp ballast</t>
  </si>
  <si>
    <t>FU2ILL/T4-R</t>
  </si>
  <si>
    <t>Fluorescent, (2) U-Tube, T-8 lamps, Instant Start Ballast, RLO, Tandem 4-lamp ballast</t>
  </si>
  <si>
    <t>FU2LL</t>
  </si>
  <si>
    <t>Fluorescent, (2) U-Tube, T-8 lamps</t>
  </si>
  <si>
    <t>FU2LL-R</t>
  </si>
  <si>
    <t>Fluorescent, (2) U-Tube, T-8 lamps, RLO (BF&lt; 0.85)</t>
  </si>
  <si>
    <t>FU2LL/T2</t>
  </si>
  <si>
    <t>Fluorescent, (2) U-Tube, T-8 lamps, Tandem 4-lamp ballast</t>
  </si>
  <si>
    <t>FU3ILL</t>
  </si>
  <si>
    <t>Fluorescent, (3) U-Tube, T-8 lamps, Instant Start Ballast</t>
  </si>
  <si>
    <t>FU3ILL-R</t>
  </si>
  <si>
    <t>Fluorescent, (3) U-Tube, T-8 lamps, Instant Start RLO Ballast</t>
  </si>
  <si>
    <t>FU1ILU</t>
  </si>
  <si>
    <t>Fluorescent, (1) 6" spacing U-Tube, T-8 lamp, IS Ballast, NLO (0.85 &lt; BF &lt; 0.95)</t>
  </si>
  <si>
    <t>FU1ILU-H</t>
  </si>
  <si>
    <t>Fluorescent, (1) 6" spacing U-Tube, T-8 lamp, IS Ballast, HLO (.95 &lt; BF &lt; 1.1)</t>
  </si>
  <si>
    <t>FU2ILU</t>
  </si>
  <si>
    <t>Fluorescent, (2) 6" spacing U-Tube, T-8 lamps, IS Ballast, NLO (0.85 &lt; BF &lt; 0.95)</t>
  </si>
  <si>
    <t>FU2ILU-R</t>
  </si>
  <si>
    <t>Fluorescent, (2) 6" spacing U-Tube, T-8 lamps, IS Ballast, RLO (BF &lt; 0.85)</t>
  </si>
  <si>
    <t>FU2ILU-V</t>
  </si>
  <si>
    <t>Fluorescent, (2) 6" spacing U-Tube, T-8 lamps, IS Ballast, VHLO (BF &gt; 1.1)</t>
  </si>
  <si>
    <t>FU3ILU</t>
  </si>
  <si>
    <t>Fluorescent, (3) 6" spacing U-Tube, T-8 lamps, IS Ballast, NLO (0.85 &lt; BF &lt; 0.95)</t>
  </si>
  <si>
    <t>FU3ILU-R</t>
  </si>
  <si>
    <t>Fluorescent, (3) 6" spacing U-Tube, T-8 lamps, IS Ballast, RLO (BF &lt; 0.85)</t>
  </si>
  <si>
    <t>FU1T12</t>
  </si>
  <si>
    <t>Fluorescent, (1) U-Tube T12 lamp (T8 Baseline)</t>
  </si>
  <si>
    <t>FU2T12</t>
  </si>
  <si>
    <t>Fluorescent, (2) U-Tube T12 lamps (T8 Baseline)</t>
  </si>
  <si>
    <t>FU3T12</t>
  </si>
  <si>
    <t>Fluorescent, (3) U-Tube T12 lamps (T8 Baseline)</t>
  </si>
  <si>
    <t>FU1SE</t>
  </si>
  <si>
    <t>Fluorescent, (1) U-Tube, STD lamp</t>
  </si>
  <si>
    <t>FU1SS</t>
  </si>
  <si>
    <t>Fluorescent, (1) U-Tube, ES Lamp</t>
  </si>
  <si>
    <t>FU2SE</t>
  </si>
  <si>
    <t>Fluorescent, (2) U-Tube, STD lamps</t>
  </si>
  <si>
    <t>FU2SL</t>
  </si>
  <si>
    <t>Fluorescent (2) 48" U-bent Standard lamps, Electronic ballast, NLO (0.85 &lt; BF &lt; 0.95)</t>
  </si>
  <si>
    <t>FU2SS</t>
  </si>
  <si>
    <t>Fluorescent, (1) U-Tube, STD lamp, STD Mag Ballast</t>
  </si>
  <si>
    <t>FU3SE</t>
  </si>
  <si>
    <t>Fluorescent, (3) U-Tube, STD lamps</t>
  </si>
  <si>
    <t>FU1EE</t>
  </si>
  <si>
    <t>Fluorescent, (1) U-Tube, ES lamp</t>
  </si>
  <si>
    <t>FU1ES</t>
  </si>
  <si>
    <t>FU2EE</t>
  </si>
  <si>
    <t>Fluorescent, (2) U-Tube, ES lamps</t>
  </si>
  <si>
    <t>FU2EL</t>
  </si>
  <si>
    <t>Fluorescent (2) 48" U-bent ES lamps, Electronic ballast, NLO (0.85 &lt; BF &lt; 0.95)</t>
  </si>
  <si>
    <t>FU2ES</t>
  </si>
  <si>
    <t>FU3EE</t>
  </si>
  <si>
    <t>Fluorescent, (3) U-Tube, ES lamps</t>
  </si>
  <si>
    <t>H20/1</t>
  </si>
  <si>
    <t>Halogen</t>
  </si>
  <si>
    <t>Halogen, (1) 20W lamp</t>
  </si>
  <si>
    <t>H21/1</t>
  </si>
  <si>
    <t>Halogen, (1) 21W lamp</t>
  </si>
  <si>
    <t>H22/1</t>
  </si>
  <si>
    <t>Halogen, (1) 22W lamp</t>
  </si>
  <si>
    <t>H23/1</t>
  </si>
  <si>
    <t>Halogen, (1) 23W lamp</t>
  </si>
  <si>
    <t>H24/1</t>
  </si>
  <si>
    <t>Halogen, (1) 24W lamp</t>
  </si>
  <si>
    <t>H25/1</t>
  </si>
  <si>
    <t>Halogen, (1) 25W lamp</t>
  </si>
  <si>
    <t>H26/1</t>
  </si>
  <si>
    <t>Halogen, (1) 26W lamp</t>
  </si>
  <si>
    <t>H27/1</t>
  </si>
  <si>
    <t>Halogen, (1) 27W lamp</t>
  </si>
  <si>
    <t>H28/1</t>
  </si>
  <si>
    <t>Halogen, (1) 28W lamp</t>
  </si>
  <si>
    <t>H29/1</t>
  </si>
  <si>
    <t>Halogen, (1) 29W lamp</t>
  </si>
  <si>
    <t>H30/1</t>
  </si>
  <si>
    <t>Halogen, (1) 30W lamp</t>
  </si>
  <si>
    <t>H31/1</t>
  </si>
  <si>
    <t>Halogen, (1) 31W lamp</t>
  </si>
  <si>
    <t>H32/1</t>
  </si>
  <si>
    <t>Halogen, (1) 32W lamp</t>
  </si>
  <si>
    <t>H33/1</t>
  </si>
  <si>
    <t>Halogen, (1) 33W lamp</t>
  </si>
  <si>
    <t>H34/1</t>
  </si>
  <si>
    <t>Halogen, (1) 34W lamp</t>
  </si>
  <si>
    <t>H35/1</t>
  </si>
  <si>
    <t>Halogen, (1) 35W lamp</t>
  </si>
  <si>
    <t>H36/1</t>
  </si>
  <si>
    <t>Halogen, (1) 36W lamp</t>
  </si>
  <si>
    <t>H37/1</t>
  </si>
  <si>
    <t>Halogen, (1) 37W lamp</t>
  </si>
  <si>
    <t>H38/1</t>
  </si>
  <si>
    <t>Halogen, (1) 38W lamp</t>
  </si>
  <si>
    <t>H39/1</t>
  </si>
  <si>
    <t>Halogen, (1) 39W lamp</t>
  </si>
  <si>
    <t>H40/1</t>
  </si>
  <si>
    <t>Halogen, (1) 40W lamp</t>
  </si>
  <si>
    <t>H41/1</t>
  </si>
  <si>
    <t>Halogen, (1) 41W lamp</t>
  </si>
  <si>
    <t>H42/1</t>
  </si>
  <si>
    <t>Halogen, (1) 42W lamp</t>
  </si>
  <si>
    <t>H43/1</t>
  </si>
  <si>
    <t>Halogen, (1) 43W lamp</t>
  </si>
  <si>
    <t>H44/1</t>
  </si>
  <si>
    <t>Halogen, (1) 44W lamp</t>
  </si>
  <si>
    <t>H45/1</t>
  </si>
  <si>
    <t>Halogen, (1) 45W lamp</t>
  </si>
  <si>
    <t>H46/1</t>
  </si>
  <si>
    <t>Halogen, (1) 46W lamp</t>
  </si>
  <si>
    <t>H47/1</t>
  </si>
  <si>
    <t>Halogen, (1) 47W lamp</t>
  </si>
  <si>
    <t>H48/1</t>
  </si>
  <si>
    <t>Halogen, (1) 48W lamp</t>
  </si>
  <si>
    <t>H49/1</t>
  </si>
  <si>
    <t>Halogen, (1) 49W lamp</t>
  </si>
  <si>
    <t>H50/1</t>
  </si>
  <si>
    <t>Halogen, (1) 50W lamp</t>
  </si>
  <si>
    <t>H51/1</t>
  </si>
  <si>
    <t>Halogen, (1) 51W lamp</t>
  </si>
  <si>
    <t>H52/1</t>
  </si>
  <si>
    <t>Halogen, (1) 52W lamp</t>
  </si>
  <si>
    <t>H53/1</t>
  </si>
  <si>
    <t>Halogen, (1) 53W lamp</t>
  </si>
  <si>
    <t>H54/1</t>
  </si>
  <si>
    <t>Halogen, (1) 54W lamp</t>
  </si>
  <si>
    <t>H55/1</t>
  </si>
  <si>
    <t>Halogen, (1) 55W lamp</t>
  </si>
  <si>
    <t>H56/1</t>
  </si>
  <si>
    <t>Halogen, (1) 56W lamp</t>
  </si>
  <si>
    <t>H57/1</t>
  </si>
  <si>
    <t>Halogen, (1) 57W lamp</t>
  </si>
  <si>
    <t>H58/1</t>
  </si>
  <si>
    <t>Halogen, (1) 58W lamp</t>
  </si>
  <si>
    <t>H59/1</t>
  </si>
  <si>
    <t>Halogen, (1) 59W lamp</t>
  </si>
  <si>
    <t>H60/1</t>
  </si>
  <si>
    <t>Halogen, (1) 60W lamp</t>
  </si>
  <si>
    <t>H61/1</t>
  </si>
  <si>
    <t>Halogen, (1) 61W lamp</t>
  </si>
  <si>
    <t>H62/1</t>
  </si>
  <si>
    <t>Halogen, (1) 62W lamp</t>
  </si>
  <si>
    <t>H63/1</t>
  </si>
  <si>
    <t>Halogen, (1) 63W lamp</t>
  </si>
  <si>
    <t>H64/1</t>
  </si>
  <si>
    <t>Halogen, (1) 64W lamp</t>
  </si>
  <si>
    <t>H65/1</t>
  </si>
  <si>
    <t>Halogen, (1) 65W lamp</t>
  </si>
  <si>
    <t>H66/1</t>
  </si>
  <si>
    <t>Halogen, (1) 66W lamp</t>
  </si>
  <si>
    <t>H67/1</t>
  </si>
  <si>
    <t>Halogen, (1) 67W lamp</t>
  </si>
  <si>
    <t>H68/1</t>
  </si>
  <si>
    <t>Halogen, (1) 68W lamp</t>
  </si>
  <si>
    <t>H69/1</t>
  </si>
  <si>
    <t>Halogen, (1) 69W lamp</t>
  </si>
  <si>
    <t>H70/1</t>
  </si>
  <si>
    <t>Halogen, (1) 70W lamp</t>
  </si>
  <si>
    <t>H71/1</t>
  </si>
  <si>
    <t>Halogen, (1) 71W lamp</t>
  </si>
  <si>
    <t>H72/1</t>
  </si>
  <si>
    <t>Halogen, (1) 72W lamp</t>
  </si>
  <si>
    <t>H73/1</t>
  </si>
  <si>
    <t>Halogen, (1) 73W lamp</t>
  </si>
  <si>
    <t>H74/1</t>
  </si>
  <si>
    <t>Halogen, (1) 74W lamp</t>
  </si>
  <si>
    <t>H75/1</t>
  </si>
  <si>
    <t>Halogen, (1) 75W lamp</t>
  </si>
  <si>
    <t>H80/1</t>
  </si>
  <si>
    <t>Halogen, (1) 80W lamp</t>
  </si>
  <si>
    <t>H90/1</t>
  </si>
  <si>
    <t>Halogen, (1) 90W lamp</t>
  </si>
  <si>
    <t>H100/1</t>
  </si>
  <si>
    <t>Halogen, (1) 100W lamp</t>
  </si>
  <si>
    <t>H150/1</t>
  </si>
  <si>
    <t>Halogen, (1) 150W lamp</t>
  </si>
  <si>
    <t>H250/1</t>
  </si>
  <si>
    <t>Halogen, (1) 250W lamp</t>
  </si>
  <si>
    <t>H300/1</t>
  </si>
  <si>
    <t>Halogen, (1) 300W lamp</t>
  </si>
  <si>
    <t>H500/1</t>
  </si>
  <si>
    <t>Halogen, (1) 500W lamp</t>
  </si>
  <si>
    <t>I7.5/1</t>
  </si>
  <si>
    <t>Incandescent</t>
  </si>
  <si>
    <t>Tungsten exit light, (1) 7.5 W lamp, used in night light application</t>
  </si>
  <si>
    <t>I10/1</t>
  </si>
  <si>
    <t>Incandescent, (1) 10W lamp</t>
  </si>
  <si>
    <t>I11/1</t>
  </si>
  <si>
    <t>Incandescent, (1) 11W lamp</t>
  </si>
  <si>
    <t>I12/1</t>
  </si>
  <si>
    <t>Incandescent, (1) 12W lamp</t>
  </si>
  <si>
    <t>I13/1</t>
  </si>
  <si>
    <t>Incandescent, (1) 13W lamp</t>
  </si>
  <si>
    <t>I14/1</t>
  </si>
  <si>
    <t>Incandescent, (1) 14W lamp</t>
  </si>
  <si>
    <t>I15/1</t>
  </si>
  <si>
    <t>Incandescent, (1) 15W lamp</t>
  </si>
  <si>
    <t>I16/1</t>
  </si>
  <si>
    <t>Incandescent, (1) 16W lamp</t>
  </si>
  <si>
    <t>I17/1</t>
  </si>
  <si>
    <t>Incandescent, (1) 17W lamp</t>
  </si>
  <si>
    <t>I18/1</t>
  </si>
  <si>
    <t>Incandescent, (1) 18W lamp</t>
  </si>
  <si>
    <t>I19/1</t>
  </si>
  <si>
    <t>Incandescent, (1) 19W lamp</t>
  </si>
  <si>
    <t>I20/1</t>
  </si>
  <si>
    <t>Incandescent, (1) 20W lamp</t>
  </si>
  <si>
    <t>I21/1</t>
  </si>
  <si>
    <t>Incandescent, (1) 21W lamp</t>
  </si>
  <si>
    <t>I22/1</t>
  </si>
  <si>
    <t>Incandescent, (1) 22W lamp</t>
  </si>
  <si>
    <t>I23/1</t>
  </si>
  <si>
    <t>Incandescent, (1) 23W lamp</t>
  </si>
  <si>
    <t>I24/1</t>
  </si>
  <si>
    <t>Incandescent, (1) 24W lamp</t>
  </si>
  <si>
    <t>I25/1</t>
  </si>
  <si>
    <t>Incandescent, (1) 25W lamp</t>
  </si>
  <si>
    <t>I26/1</t>
  </si>
  <si>
    <t>Incandescent, (1) 26W lamp</t>
  </si>
  <si>
    <t>I27/1</t>
  </si>
  <si>
    <t>Incandescent, (1) 27W lamp</t>
  </si>
  <si>
    <t>I28/1</t>
  </si>
  <si>
    <t>Incandescent, (1) 28W lamp</t>
  </si>
  <si>
    <t>I29/1</t>
  </si>
  <si>
    <t>Incandescent, (1) 29W lamp</t>
  </si>
  <si>
    <t>I30/1</t>
  </si>
  <si>
    <t>Incandescent, (1) 30W lamp</t>
  </si>
  <si>
    <t>I31/1</t>
  </si>
  <si>
    <t>Incandescent, (1) 31W lamp</t>
  </si>
  <si>
    <t>I32/1</t>
  </si>
  <si>
    <t>Incandescent, (1) 32W lamp</t>
  </si>
  <si>
    <t>I33/1</t>
  </si>
  <si>
    <t>Incandescent, (1) 33W lamp</t>
  </si>
  <si>
    <t>I34/1</t>
  </si>
  <si>
    <t>Incandescent, (1) 34W lamp</t>
  </si>
  <si>
    <t>I35/1</t>
  </si>
  <si>
    <t>Incandescent, (1) 35W lamp</t>
  </si>
  <si>
    <t>I36/1</t>
  </si>
  <si>
    <t>Incandescent, (1) 36W lamp</t>
  </si>
  <si>
    <t>I37/1</t>
  </si>
  <si>
    <t>Incandescent, (1) 37W lamp</t>
  </si>
  <si>
    <t>I38/1</t>
  </si>
  <si>
    <t>Incandescent, (1) 38W lamp</t>
  </si>
  <si>
    <t>I39/1</t>
  </si>
  <si>
    <t>Incandescent, (1) 39W lamp</t>
  </si>
  <si>
    <t>I40/1</t>
  </si>
  <si>
    <t>Incandescent, (1) 40W lamp – EISA Compliant</t>
  </si>
  <si>
    <t>I40S/1</t>
  </si>
  <si>
    <t>Incandescent, (1) 40W lamp – Specialty</t>
  </si>
  <si>
    <t>I40E/1</t>
  </si>
  <si>
    <t>Incandescent, (1) 40W ES lamp</t>
  </si>
  <si>
    <t>I40EL/1</t>
  </si>
  <si>
    <t>Incandescent, (1) 40W ES/LL lamp</t>
  </si>
  <si>
    <t>I41/1</t>
  </si>
  <si>
    <t>Incandescent, (1) 41W lamp</t>
  </si>
  <si>
    <t>I42/1</t>
  </si>
  <si>
    <t>Incandescent, (1) 42W lamp</t>
  </si>
  <si>
    <t>I43/1</t>
  </si>
  <si>
    <t>Incandescent, (1) 43W lamp</t>
  </si>
  <si>
    <t>I44/1</t>
  </si>
  <si>
    <t>Incandescent, (1) 44W lamp</t>
  </si>
  <si>
    <t>I45/1</t>
  </si>
  <si>
    <t>Incandescent, (1) 45W lamp</t>
  </si>
  <si>
    <t>I46/1</t>
  </si>
  <si>
    <t>Incandescent, (1) 46W lamp</t>
  </si>
  <si>
    <t>I47/1</t>
  </si>
  <si>
    <t>Incandescent, (1) 47W lamp</t>
  </si>
  <si>
    <t>I48/1</t>
  </si>
  <si>
    <t>Incandescent, (1) 48W lamp</t>
  </si>
  <si>
    <t>I49/1</t>
  </si>
  <si>
    <t>Incandescent, (1) 49W lamp</t>
  </si>
  <si>
    <t>I50/1</t>
  </si>
  <si>
    <t>Incandescent, (1) 50W lamp</t>
  </si>
  <si>
    <t>I51/1</t>
  </si>
  <si>
    <t>Incandescent, (1) 51W lamp</t>
  </si>
  <si>
    <t>I52/1</t>
  </si>
  <si>
    <t>Incandescent, (1) 52W lamp</t>
  </si>
  <si>
    <t>I53/1</t>
  </si>
  <si>
    <t>Incandescent, (1) 53W lamp</t>
  </si>
  <si>
    <t>I54/1</t>
  </si>
  <si>
    <t>Incandescent, (1) 54W lamp</t>
  </si>
  <si>
    <t>I55/1</t>
  </si>
  <si>
    <t>Incandescent, (1) 55W lamp</t>
  </si>
  <si>
    <t>I56/1</t>
  </si>
  <si>
    <t>Incandescent, (1) 56W lamp</t>
  </si>
  <si>
    <t>I57/1</t>
  </si>
  <si>
    <t>Incandescent, (1) 57W lamp</t>
  </si>
  <si>
    <t>I58/1</t>
  </si>
  <si>
    <t>Incandescent, (1) 58W lamp</t>
  </si>
  <si>
    <t>I59/1</t>
  </si>
  <si>
    <t>Incandescent, (1) 59W lamp</t>
  </si>
  <si>
    <t>I60/1</t>
  </si>
  <si>
    <t>Incandescent, (1) 60W lamp – EISA Compliant</t>
  </si>
  <si>
    <t>I60S/1</t>
  </si>
  <si>
    <t>Incandescent, (1) 60W lamp – Specialty</t>
  </si>
  <si>
    <t>I60E/1</t>
  </si>
  <si>
    <t>Incandescent, (1) 60W ES lamp</t>
  </si>
  <si>
    <t>I60EL/1</t>
  </si>
  <si>
    <t>Incandescent, (1) 60W ES/LL lamp</t>
  </si>
  <si>
    <t>I61/1</t>
  </si>
  <si>
    <t>Incandescent, (1) 61W lamp</t>
  </si>
  <si>
    <t>I62/1</t>
  </si>
  <si>
    <t>Incandescent, (1) 62W lamp</t>
  </si>
  <si>
    <t>I63/1</t>
  </si>
  <si>
    <t>Incandescent, (1) 63W lamp</t>
  </si>
  <si>
    <t>I64/1</t>
  </si>
  <si>
    <t>Incandescent, (1) 64W lamp</t>
  </si>
  <si>
    <t>I65/1</t>
  </si>
  <si>
    <t>Incandescent, (1) 65W lamp</t>
  </si>
  <si>
    <t>I66/1</t>
  </si>
  <si>
    <t>Incandescent, (1) 66W lamp</t>
  </si>
  <si>
    <t>I67/1</t>
  </si>
  <si>
    <t>Incandescent, (1) 67W lamp</t>
  </si>
  <si>
    <t>I68/1</t>
  </si>
  <si>
    <t>Incandescent, (1) 68W lamp</t>
  </si>
  <si>
    <t>I69/1</t>
  </si>
  <si>
    <t>Incandescent, (1) 69W lamp</t>
  </si>
  <si>
    <t>I70/1</t>
  </si>
  <si>
    <t>Incandescent, (1) 70W lamp</t>
  </si>
  <si>
    <t>I71/1</t>
  </si>
  <si>
    <t>Incandescent, (1) 71W lamp</t>
  </si>
  <si>
    <t>I72/1</t>
  </si>
  <si>
    <t>Incandescent, (1) 72W lamp</t>
  </si>
  <si>
    <t>I73/1</t>
  </si>
  <si>
    <t>Incandescent, (1) 73W lamp</t>
  </si>
  <si>
    <t>I74/1</t>
  </si>
  <si>
    <t>Incandescent, (1) 74W lamp</t>
  </si>
  <si>
    <t>I75/1</t>
  </si>
  <si>
    <t>Incandescent, (1) 75W lamp – EISA Compliant</t>
  </si>
  <si>
    <t>I75S/1</t>
  </si>
  <si>
    <t>Incandescent, (1) 75W lamp – Specialty</t>
  </si>
  <si>
    <t>I75E/1</t>
  </si>
  <si>
    <t>Incandescent, (1) 75W ES lamp</t>
  </si>
  <si>
    <t>I75EL/1</t>
  </si>
  <si>
    <t>Incandescent, (1) 75W ES/LL lamp</t>
  </si>
  <si>
    <t>I80/1</t>
  </si>
  <si>
    <t>Incandescent, (1) 80W lamp</t>
  </si>
  <si>
    <t>I85/1</t>
  </si>
  <si>
    <t>Incandescent, (1) 85W lamp</t>
  </si>
  <si>
    <t>I90/1</t>
  </si>
  <si>
    <t>Incandescent, (1) 90W lamp</t>
  </si>
  <si>
    <t>I93/1</t>
  </si>
  <si>
    <t>Incandescent, (1) 93W lamp</t>
  </si>
  <si>
    <t>I95/1</t>
  </si>
  <si>
    <t>Incandescent, (1) 95W lamp</t>
  </si>
  <si>
    <t>I100/1</t>
  </si>
  <si>
    <t>Incandescent, (1) 100W lamp – EISA Compliant</t>
  </si>
  <si>
    <t>I100S/1</t>
  </si>
  <si>
    <t>Incandescent, (1) 100W lamp – Specialty</t>
  </si>
  <si>
    <t>I100E/1</t>
  </si>
  <si>
    <t>Incandescent, (1) 100W ES lamp</t>
  </si>
  <si>
    <t>I100EL/1</t>
  </si>
  <si>
    <t>Incandescent, (1) 100W ES/LL lamp</t>
  </si>
  <si>
    <t>I110/1</t>
  </si>
  <si>
    <t>Incandescent, (1) 110W lamp</t>
  </si>
  <si>
    <t>I116/1</t>
  </si>
  <si>
    <t>Incandescent, (1) 116W lamp</t>
  </si>
  <si>
    <t>I120/1</t>
  </si>
  <si>
    <t>Incandescent, (1) 120W lamp</t>
  </si>
  <si>
    <t>I125/1</t>
  </si>
  <si>
    <t>Incandescent, (1) 125W lamp</t>
  </si>
  <si>
    <t>I130/1</t>
  </si>
  <si>
    <t>Incandescent, (1) 130W lamp</t>
  </si>
  <si>
    <t>I135/1</t>
  </si>
  <si>
    <t>Incandescent, (1) 135W lamp</t>
  </si>
  <si>
    <t>I150/1</t>
  </si>
  <si>
    <t>Incandescent, (1) 150W lamp</t>
  </si>
  <si>
    <t>I150E/1</t>
  </si>
  <si>
    <t>Incandescent, (1) 150W ES lamp</t>
  </si>
  <si>
    <t>I150EL/1</t>
  </si>
  <si>
    <t>Incandescent, (1) 150W ES/LL lamp</t>
  </si>
  <si>
    <t>I160/1</t>
  </si>
  <si>
    <t>Incandescent, (1) 160W lamp</t>
  </si>
  <si>
    <t>I170/1</t>
  </si>
  <si>
    <t>Incandescent, (1) 170W lamp</t>
  </si>
  <si>
    <t>I200/1</t>
  </si>
  <si>
    <t>Incandescent, (1) 200W lamp</t>
  </si>
  <si>
    <t>I200L/1</t>
  </si>
  <si>
    <t>Incandescent, (1) 200W LL lamp</t>
  </si>
  <si>
    <t>I250/1</t>
  </si>
  <si>
    <t>Incandescent, (1) 250W lamp</t>
  </si>
  <si>
    <t>I300/1</t>
  </si>
  <si>
    <t>Incandescent, (1) 300W lamp</t>
  </si>
  <si>
    <t>I400/1</t>
  </si>
  <si>
    <t>Incandescent, (1) 400W lamp</t>
  </si>
  <si>
    <t>I448/1</t>
  </si>
  <si>
    <t>Incandescent, (1) 448W lamp</t>
  </si>
  <si>
    <t>I500/1</t>
  </si>
  <si>
    <t>Incandescent, (1) 500W lamp</t>
  </si>
  <si>
    <t>I750/1</t>
  </si>
  <si>
    <t>Incandescent, (1) 750W lamp</t>
  </si>
  <si>
    <t>I1000/1</t>
  </si>
  <si>
    <t>Incandescent, (1) 1000W lamp</t>
  </si>
  <si>
    <t>I1500/1</t>
  </si>
  <si>
    <t>Incandescent, (1) 1500W lamp</t>
  </si>
  <si>
    <t>I2000/1</t>
  </si>
  <si>
    <t>Incandescent, (1) 2000W lamp</t>
  </si>
  <si>
    <t>HPS35/1</t>
  </si>
  <si>
    <t>High Intensity Discharge (HID)</t>
  </si>
  <si>
    <t>High Pressure Sodium, (1) 35W lamp</t>
  </si>
  <si>
    <t>HPS50/1</t>
  </si>
  <si>
    <t>High Pressure Sodium, (1) 50W lamp</t>
  </si>
  <si>
    <t>HPS70/1</t>
  </si>
  <si>
    <t>High Pressure Sodium, (1) 70W lamp</t>
  </si>
  <si>
    <t>HPS100/1</t>
  </si>
  <si>
    <t>High Pressure Sodium, (1) 100W lamp</t>
  </si>
  <si>
    <t>HPS150/1</t>
  </si>
  <si>
    <t>High Pressure Sodium, (1) 150W lamp</t>
  </si>
  <si>
    <t>HPS200/1</t>
  </si>
  <si>
    <t>High Pressure Sodium, (1) 200W lamp</t>
  </si>
  <si>
    <t>HPS250/1</t>
  </si>
  <si>
    <t>High Pressure Sodium, (1) 250W lamp</t>
  </si>
  <si>
    <t>HPS310/1</t>
  </si>
  <si>
    <t>High Pressure Sodium, (1) 310W lamp</t>
  </si>
  <si>
    <t>HPS360/1</t>
  </si>
  <si>
    <t>High Pressure Sodium, (1) 360W lamp</t>
  </si>
  <si>
    <t>HPS400/1</t>
  </si>
  <si>
    <t>High Pressure Sodium, (1) 400W lamp</t>
  </si>
  <si>
    <t>HPS1000/1</t>
  </si>
  <si>
    <t>High Pressure Sodium, (1) 1000W lamp</t>
  </si>
  <si>
    <t>MH20/1-L</t>
  </si>
  <si>
    <t>Metal Halide, (1) 20W lamp</t>
  </si>
  <si>
    <t>MH22/1-L</t>
  </si>
  <si>
    <t>Metal Halide, (1) 22W lamp</t>
  </si>
  <si>
    <t>MH32/1</t>
  </si>
  <si>
    <t>Metal Halide, (1) 32W lamp, Magnetic ballast</t>
  </si>
  <si>
    <t>Magnetic</t>
  </si>
  <si>
    <t>MH39/1</t>
  </si>
  <si>
    <t>Metal Halide, (1) 39W lamp, Magnetic ballast</t>
  </si>
  <si>
    <t>MH39/1-L</t>
  </si>
  <si>
    <t>Metal Halide, (1) 39W lamp</t>
  </si>
  <si>
    <t>MH50/1</t>
  </si>
  <si>
    <t>Metal Halide, (1) 50W lamp, Magnetic ballast</t>
  </si>
  <si>
    <t>MH50/1-L</t>
  </si>
  <si>
    <t>Metal Halide, (1) 50W lamp</t>
  </si>
  <si>
    <t>MH70/1</t>
  </si>
  <si>
    <t>Metal Halide, (1) 70W lamp, Magnetic ballast</t>
  </si>
  <si>
    <t>MH70/1-L</t>
  </si>
  <si>
    <t>Metal Halide, (1) 70W lamp</t>
  </si>
  <si>
    <t>MH100/1</t>
  </si>
  <si>
    <t>Metal Halide, (1) 100W lamp, Magnetic ballast</t>
  </si>
  <si>
    <t>MH100/1-L</t>
  </si>
  <si>
    <t>Metal Halide, (1) 100W lamp</t>
  </si>
  <si>
    <t>MH125/1</t>
  </si>
  <si>
    <t>Metal Halide, (1) 125W lamp, Magnetic ballast</t>
  </si>
  <si>
    <t>MH150/1</t>
  </si>
  <si>
    <t>Metal Halide, (1) 150W lamp, Magnetic ballast</t>
  </si>
  <si>
    <t>MH150/1-L</t>
  </si>
  <si>
    <t>Metal Halide, (1) 150W lamp</t>
  </si>
  <si>
    <t>MH175/1</t>
  </si>
  <si>
    <t>Metal Halide, (1) 175W lamp, Magnetic ballast</t>
  </si>
  <si>
    <t>MH175/1-L</t>
  </si>
  <si>
    <t>Metal Halide, (1) 175W lamp</t>
  </si>
  <si>
    <t>MH200/1</t>
  </si>
  <si>
    <t>Metal Halide, (1) 200W lamp, Magnetic ballast</t>
  </si>
  <si>
    <t>MH200/1-L</t>
  </si>
  <si>
    <t>Metal Halide, (1) 200W lamp</t>
  </si>
  <si>
    <t>MH250/1</t>
  </si>
  <si>
    <t>Metal Halide, (1) 250W lamp, Magnetic ballast</t>
  </si>
  <si>
    <t>MH250/1-L</t>
  </si>
  <si>
    <t>Metal Halide, (1) 250W lamp</t>
  </si>
  <si>
    <t>MH320/1</t>
  </si>
  <si>
    <t>Metal Halide, (1) 320W lamp, Magnetic ballast</t>
  </si>
  <si>
    <t>MH320/1-L</t>
  </si>
  <si>
    <t>Metal Halide, (1) 320W lamp</t>
  </si>
  <si>
    <t>MH350/1</t>
  </si>
  <si>
    <t>Metal Halide, (1) 350W lamp, Magnetic ballast</t>
  </si>
  <si>
    <t>MH350/1-L</t>
  </si>
  <si>
    <t>Metal Halide, (1) 350W lamp</t>
  </si>
  <si>
    <t>MH360/1</t>
  </si>
  <si>
    <t>Metal Halide, (1) 360W lamp, Magnetic ballast</t>
  </si>
  <si>
    <t>MH400/1</t>
  </si>
  <si>
    <t>Metal Halide, (1) 400W lamp, Magnetic ballast</t>
  </si>
  <si>
    <t>MH400/1-L</t>
  </si>
  <si>
    <t>Metal Halide, (1) 400W lamp</t>
  </si>
  <si>
    <t>MH450/1</t>
  </si>
  <si>
    <t>Metal Halide, (1) 450W lamp, Magnetic ballast</t>
  </si>
  <si>
    <t>MH450/1-L</t>
  </si>
  <si>
    <t>Metal Halide, (1) 450W lamp</t>
  </si>
  <si>
    <t>MH575/1</t>
  </si>
  <si>
    <t>Metal Halide, (1) 575W lamp, Magnetic ballast</t>
  </si>
  <si>
    <t>MH750/1</t>
  </si>
  <si>
    <t>Metal Halide, (1) 750W lamp, Magnetic ballast</t>
  </si>
  <si>
    <t>MH775/1</t>
  </si>
  <si>
    <t>Metal Halide, (1) 775W lamp, Magnetic ballast</t>
  </si>
  <si>
    <t>MH875/1</t>
  </si>
  <si>
    <t>Metal Halide, (1) 875W lamp</t>
  </si>
  <si>
    <t>MH1000/1</t>
  </si>
  <si>
    <t>Metal Halide, (1) 1000W lamp, Magnetic ballast</t>
  </si>
  <si>
    <t>MH1000/1-L</t>
  </si>
  <si>
    <t>Metal Halide, (1) 1000W lamp</t>
  </si>
  <si>
    <t>MH1500/1</t>
  </si>
  <si>
    <t>Metal Halide, (1) 1500W lamp, Magnetic ballast</t>
  </si>
  <si>
    <t>MH1650/1</t>
  </si>
  <si>
    <t>Metal Halide, (1) 1650W lamp</t>
  </si>
  <si>
    <t>MH2000/1</t>
  </si>
  <si>
    <t>Metal Halide, (1) 2000W lamp</t>
  </si>
  <si>
    <t>MV40/1</t>
  </si>
  <si>
    <t>Mercury Vapor, (1) 40W lamp</t>
  </si>
  <si>
    <t>MV50/1</t>
  </si>
  <si>
    <t>Mercury Vapor, (1) 50W lamp</t>
  </si>
  <si>
    <t>MV75/1</t>
  </si>
  <si>
    <t>Mercury Vapor, (1) 75W lamp</t>
  </si>
  <si>
    <t>MV100/1</t>
  </si>
  <si>
    <t>Mercury Vapor, (1) 100W lamp</t>
  </si>
  <si>
    <t>MV160/1</t>
  </si>
  <si>
    <t>Mercury Vapor, Self-Ballasted, (1) 160W self-ballasted lamp</t>
  </si>
  <si>
    <t>MV175/1</t>
  </si>
  <si>
    <t>Mercury Vapor, (1) 175W lamp</t>
  </si>
  <si>
    <t>MV250/1</t>
  </si>
  <si>
    <t>Mercury Vapor, (1) 250W lamp</t>
  </si>
  <si>
    <t>MV400/1</t>
  </si>
  <si>
    <t>Mercury Vapor, (1) 400W lamp</t>
  </si>
  <si>
    <t>MV700/1</t>
  </si>
  <si>
    <t>Mercury Vapor, (1) 700W lamp</t>
  </si>
  <si>
    <t>MV1000/1</t>
  </si>
  <si>
    <t>Mercury Vapor, (1) 1000W lamp</t>
  </si>
  <si>
    <t>NEONEPH</t>
  </si>
  <si>
    <t>NEON E (lectonic ballast) P(edestrian) H(and)</t>
  </si>
  <si>
    <t>NEONEPP</t>
  </si>
  <si>
    <t>NEON E (lectonic ballast) P(edestrian) P(erson)</t>
  </si>
  <si>
    <t>NEONMPDW</t>
  </si>
  <si>
    <t>NEON M (agnetic transformer) P(edestrian) D(on't)W(alk)</t>
  </si>
  <si>
    <t>NEONMPH</t>
  </si>
  <si>
    <t>NEON M (agnetic transformer) P(edestrian) H(and)</t>
  </si>
  <si>
    <t>NEONMPP</t>
  </si>
  <si>
    <t>NEON M (agnetic transformer) P(edestrian) P(erson)</t>
  </si>
  <si>
    <t>TI12RB</t>
  </si>
  <si>
    <t>Incandescent Traffic Signal</t>
  </si>
  <si>
    <t>12” Red Incandescent Ball</t>
  </si>
  <si>
    <t>TI12YB</t>
  </si>
  <si>
    <t>12” Yellow Incandescent Ball</t>
  </si>
  <si>
    <t>TI12GB</t>
  </si>
  <si>
    <t>12” Green Incandescent Ball</t>
  </si>
  <si>
    <t>TI8RB</t>
  </si>
  <si>
    <t>8” Red Incandescent Ball</t>
  </si>
  <si>
    <t>TI8YB</t>
  </si>
  <si>
    <t>8” Yellow Incandescent Ball</t>
  </si>
  <si>
    <t>TI8GB</t>
  </si>
  <si>
    <t>8” Green Incandescent Ball</t>
  </si>
  <si>
    <t>TI12RA</t>
  </si>
  <si>
    <t>12” Red Incandescent Arrow</t>
  </si>
  <si>
    <t>TI12YA</t>
  </si>
  <si>
    <t>12” Yellow Incandescent Arrow</t>
  </si>
  <si>
    <t>TI12GA</t>
  </si>
  <si>
    <t>12” Green Incandescent Arrow</t>
  </si>
  <si>
    <t>TILPEDCT</t>
  </si>
  <si>
    <t>Large (16” x 18”) Incandescent Pedestrian Signal with Countdown</t>
  </si>
  <si>
    <t>TISMPEDCT</t>
  </si>
  <si>
    <t>Small (12” x 12”) Incandescent Pedestrian Signal with Countdown</t>
  </si>
  <si>
    <t>TILGPED</t>
  </si>
  <si>
    <t>Large (16” x 18”) Incandescent Pedestrian Signal without Countdown</t>
  </si>
  <si>
    <t>TISMPED</t>
  </si>
  <si>
    <t>Small (12” x 12”) Incandescent Pedestrian Signal without Countdown</t>
  </si>
  <si>
    <t>TLED12RB</t>
  </si>
  <si>
    <t>LED Traffic Signal</t>
  </si>
  <si>
    <t>12” Red LED Ball</t>
  </si>
  <si>
    <t>TLED12YB</t>
  </si>
  <si>
    <t>12” Yellow LED Ball</t>
  </si>
  <si>
    <t>TLED12GB</t>
  </si>
  <si>
    <t>12” Green LED Ball</t>
  </si>
  <si>
    <t>TLED8RB</t>
  </si>
  <si>
    <t>8” Red LED Ball</t>
  </si>
  <si>
    <t>TLED8YB</t>
  </si>
  <si>
    <t>8” Yellow LED Ball</t>
  </si>
  <si>
    <t>TLED8GB</t>
  </si>
  <si>
    <t>8” Green LED Ball</t>
  </si>
  <si>
    <t>TLED12RA</t>
  </si>
  <si>
    <t>12” Red LED Arrow</t>
  </si>
  <si>
    <t>TLED12YA</t>
  </si>
  <si>
    <t>12” Yellow LED Arrow</t>
  </si>
  <si>
    <t>TLED12GA</t>
  </si>
  <si>
    <t>12” Green LED Arrow</t>
  </si>
  <si>
    <t>TLEDLPEDCT</t>
  </si>
  <si>
    <t>Large (16” x 18”) LED Pedestrian Signal with Countdown</t>
  </si>
  <si>
    <t>TLEDSMPEDCT</t>
  </si>
  <si>
    <t>Small (12” x 12”) LED Pedestrian Signal with Countdown</t>
  </si>
  <si>
    <t>TLEDLGPED</t>
  </si>
  <si>
    <t>Large (16” x 18”) LED Pedestrian Signal without countdown</t>
  </si>
  <si>
    <t>TLEDSMPED</t>
  </si>
  <si>
    <t>Small (12” x 12”) LED Pedestrian Signal without Countdown</t>
  </si>
  <si>
    <t>Measure Name</t>
  </si>
  <si>
    <t>101001</t>
  </si>
  <si>
    <t>101001-Lighting-Linear Tube LED Fixture Replacing T12</t>
  </si>
  <si>
    <t>101002</t>
  </si>
  <si>
    <t>101002-Lighting-Linear Tube LED Fixture Replacing T8</t>
  </si>
  <si>
    <t>101003</t>
  </si>
  <si>
    <t>101003-Lighting-Linear Tube LED Fixture Replacing T5</t>
  </si>
  <si>
    <t>101004</t>
  </si>
  <si>
    <t>101004-Lighting-Linear Tube LED Fixture Replacing T5HO</t>
  </si>
  <si>
    <t>101005</t>
  </si>
  <si>
    <t>101005-Lighting-Linear Tube LED Fixture Replacing CFL</t>
  </si>
  <si>
    <t>101006</t>
  </si>
  <si>
    <t>101006-Lighting-Linear Tube LED Fixture Replacing Halogen</t>
  </si>
  <si>
    <t>101007</t>
  </si>
  <si>
    <t>101007-Lighting-Linear Tube LED Fixture Replacing Incandescent</t>
  </si>
  <si>
    <t>101008</t>
  </si>
  <si>
    <t>101008-Lighting-Linear Tube LED Fixture Replacing Metal Halide</t>
  </si>
  <si>
    <t>101009</t>
  </si>
  <si>
    <t>101009-Lighting-Linear Tube LED Fixture Replacing Pulse Start Metal Halide</t>
  </si>
  <si>
    <t>101010</t>
  </si>
  <si>
    <t>101010-Lighting-Linear Tube LED Fixture Replacing Mercury Vapor</t>
  </si>
  <si>
    <t>101011</t>
  </si>
  <si>
    <t>101011-Lighting-Linear Tube LED Fixture Replacing Inefficient Signage Fixture</t>
  </si>
  <si>
    <t>101012</t>
  </si>
  <si>
    <t>101012-Lighting-Linear Tube LED Fixture Replacing Inefficient Neon Fixture</t>
  </si>
  <si>
    <t>101013</t>
  </si>
  <si>
    <t>101013-Lighting-Linear Tube LED Fixture Replacing Inefficient Induction Fixture</t>
  </si>
  <si>
    <t>101014</t>
  </si>
  <si>
    <t>101014-Lighting-Linear Tube LED Fixture Replacing Existing Inefficient Lighting Fixture</t>
  </si>
  <si>
    <t>101101</t>
  </si>
  <si>
    <t>101101-Lighting-Non Linear LED Fixture Replacing T12</t>
  </si>
  <si>
    <t>101102</t>
  </si>
  <si>
    <t>101102-Lighting-Non Linear LED Fixture Replacing T8</t>
  </si>
  <si>
    <t>101103</t>
  </si>
  <si>
    <t>101103-Lighting-Non Linear LED Fixture Replacing T5</t>
  </si>
  <si>
    <t>101104</t>
  </si>
  <si>
    <t>101104-Lighting-Non Linear LED Fixture Replacing T5HO</t>
  </si>
  <si>
    <t>101105</t>
  </si>
  <si>
    <t>101105-Lighting-Non Linear LED Fixture Replacing CFL</t>
  </si>
  <si>
    <t>101106</t>
  </si>
  <si>
    <t>101106-Lighting-Non Linear LED Fixture Replacing Halogen</t>
  </si>
  <si>
    <t>101107</t>
  </si>
  <si>
    <t>101107-Lighting-Non Linear LED Fixture Replacing Incandescent</t>
  </si>
  <si>
    <t>101108</t>
  </si>
  <si>
    <t>101108-Lighting-Non Linear LED Fixture Replacing Metal Halide</t>
  </si>
  <si>
    <t>101109</t>
  </si>
  <si>
    <t>101109-Lighting-Non Linear LED Fixture Replacing Pulse Start Metal Halide</t>
  </si>
  <si>
    <t>101110</t>
  </si>
  <si>
    <t>101110-Lighting-Non Linear LED Fixture Replacing Mercury Vapor</t>
  </si>
  <si>
    <t>101111</t>
  </si>
  <si>
    <t>101111-Lighting-Non Linear LED Fixture Replacing Inefficient Signage Fixture</t>
  </si>
  <si>
    <t>101112</t>
  </si>
  <si>
    <t>101112-Lighting-Non Linear LED Fixture Replacing Inefficient Neon Fixture</t>
  </si>
  <si>
    <t>101113</t>
  </si>
  <si>
    <t>101113-Lighting-Non Linear LED Fixture Replacing Inefficient Induction Fixture</t>
  </si>
  <si>
    <t>101114</t>
  </si>
  <si>
    <t>101114-Lighting-Non Linear LED Fixture Replacing Existing Inefficient Lighting Fixture</t>
  </si>
  <si>
    <t>LED Fixture Replacing T12</t>
  </si>
  <si>
    <t>LED Fixture Replacing Other Inefficient Lighting</t>
  </si>
  <si>
    <t>LED Fixture Replacing Halogen</t>
  </si>
  <si>
    <t>LED Fixture Replacing Incandescent</t>
  </si>
  <si>
    <t>Incandescent Fixture Replacing Other Inefficient Iighting</t>
  </si>
  <si>
    <t>LED Fixture Replacing HID</t>
  </si>
  <si>
    <t>LED Fixture Replacing CFL</t>
  </si>
  <si>
    <t>LED Fixture Replacing T5</t>
  </si>
  <si>
    <t>LED Fixture Replacing T8</t>
  </si>
  <si>
    <t>Lamp Type</t>
  </si>
  <si>
    <t>Override?</t>
  </si>
  <si>
    <t>Units</t>
  </si>
  <si>
    <t>kWh</t>
  </si>
  <si>
    <t>kW</t>
  </si>
  <si>
    <t>Incentive</t>
  </si>
  <si>
    <t>Watts Eff</t>
  </si>
  <si>
    <t>Rick Berry</t>
  </si>
  <si>
    <t>Advisor Review</t>
  </si>
  <si>
    <t>Engineering Review</t>
  </si>
  <si>
    <t>Is the building type accurate?</t>
  </si>
  <si>
    <t>Do the fixture quantities match the invoices/proposals?</t>
  </si>
  <si>
    <t>Do the baseline wattage values agree with the TRM?</t>
  </si>
  <si>
    <t>Do the LED wattage values match the spec sheets?</t>
  </si>
  <si>
    <t>Do the LEDs have DLC or ES certification?</t>
  </si>
  <si>
    <t>Project ID Number</t>
  </si>
  <si>
    <t>Annual Usage from APTracks (kWh)</t>
  </si>
  <si>
    <t>Savings as a % of the Annual Usage</t>
  </si>
  <si>
    <t>Does HVAC type makes sense for the facility?</t>
  </si>
  <si>
    <t>Assumes magnetic ballast types where a choice is provided</t>
  </si>
  <si>
    <t>Are supporting snips provided (see right)?</t>
  </si>
  <si>
    <t>Review and update the Entergy Solutions incentive calculator to the project's final scope.</t>
  </si>
  <si>
    <t xml:space="preserve">Attention to: </t>
  </si>
  <si>
    <t xml:space="preserve">Sign and date below. A typewritten signature is acceptable and will have the same effect as a pen signature. </t>
  </si>
  <si>
    <t>□ Updated Entergy Solutions incentive calculator (please also indicate any changes to the project scope in the email).</t>
  </si>
  <si>
    <t xml:space="preserve">□ Copies of itemized material invoices and labor/install invoices for the entire project. </t>
  </si>
  <si>
    <t>Index</t>
  </si>
  <si>
    <t>Change</t>
  </si>
  <si>
    <t>Date</t>
  </si>
  <si>
    <t>Person</t>
  </si>
  <si>
    <t>Calculation Overhaul</t>
  </si>
  <si>
    <t>LED exit signs shall use 5 watts or less including battery charger when active, and must meet state fire marshal codes and be UL rated.</t>
  </si>
  <si>
    <t>Proposed</t>
  </si>
  <si>
    <t>Summary kWh = Export kWh</t>
  </si>
  <si>
    <t>Labor</t>
  </si>
  <si>
    <t>Taxes</t>
  </si>
  <si>
    <t>Other (disposal, permits, etc.)</t>
  </si>
  <si>
    <t>T5 Existing (Per-Fixture Wattage)</t>
  </si>
  <si>
    <t>Lighting 2022 - v1.0</t>
  </si>
  <si>
    <t>Adjusted baseline wattage tables (per-lamp)</t>
  </si>
  <si>
    <t>Property Type</t>
  </si>
  <si>
    <t>Building Heating and Cooling System</t>
  </si>
  <si>
    <t>Water Heating System</t>
  </si>
  <si>
    <t>Ownership</t>
  </si>
  <si>
    <t>Trade Ally/Contractor</t>
  </si>
  <si>
    <t>Customer</t>
  </si>
  <si>
    <t>Addition/Expansion of Existing Building</t>
  </si>
  <si>
    <t>Assembly/Entertainment/Recreation</t>
  </si>
  <si>
    <t>AC w/ Electric Resistance Heat</t>
  </si>
  <si>
    <t>Electric</t>
  </si>
  <si>
    <t>Rent/Lease</t>
  </si>
  <si>
    <t>Account Holder</t>
  </si>
  <si>
    <t>Trade Ally</t>
  </si>
  <si>
    <t>New Building/Ground-Up Construction</t>
  </si>
  <si>
    <t>College/University</t>
  </si>
  <si>
    <t>AC w/ Natural Gas Heat</t>
  </si>
  <si>
    <t>Natural Gas</t>
  </si>
  <si>
    <t>Own</t>
  </si>
  <si>
    <t>Landlord/Property Maangement</t>
  </si>
  <si>
    <t>Other:</t>
  </si>
  <si>
    <t>Gut Rehab</t>
  </si>
  <si>
    <t>Fast Food Restaurant</t>
  </si>
  <si>
    <t>AC w/ No Heat</t>
  </si>
  <si>
    <t>Oil</t>
  </si>
  <si>
    <t>Third Party</t>
  </si>
  <si>
    <t>Grocery/Convenience</t>
  </si>
  <si>
    <t>Heat Pump</t>
  </si>
  <si>
    <t>Propane</t>
  </si>
  <si>
    <t>Health Clinic/Hospital</t>
  </si>
  <si>
    <t>Steam</t>
  </si>
  <si>
    <t>Customer Address</t>
  </si>
  <si>
    <t>Small Office</t>
  </si>
  <si>
    <t>Not Applicable</t>
  </si>
  <si>
    <t>Other</t>
  </si>
  <si>
    <t>Job Site Address</t>
  </si>
  <si>
    <t>Large Office</t>
  </si>
  <si>
    <t>Alternate Address: (complete below)</t>
  </si>
  <si>
    <t>Lodging</t>
  </si>
  <si>
    <t>Religious/Faith-based</t>
  </si>
  <si>
    <t>Retail</t>
  </si>
  <si>
    <t>K-12 School</t>
  </si>
  <si>
    <t>Gas Station</t>
  </si>
  <si>
    <t>Government</t>
  </si>
  <si>
    <t>Automotive Services</t>
  </si>
  <si>
    <t>City</t>
  </si>
  <si>
    <t>IT/Data Ceter</t>
  </si>
  <si>
    <t>State</t>
  </si>
  <si>
    <t>Parking Garage</t>
  </si>
  <si>
    <t>Industrial/Manufacturing</t>
  </si>
  <si>
    <t>Warehouse</t>
  </si>
  <si>
    <t>ZIP</t>
  </si>
  <si>
    <t>Questions</t>
  </si>
  <si>
    <t>If Entergy Solutions has a question, we should contact:</t>
  </si>
  <si>
    <t>Contact:</t>
  </si>
  <si>
    <t>Bill Insert</t>
  </si>
  <si>
    <t>Event/Trade Show</t>
  </si>
  <si>
    <t>Direct Mail</t>
  </si>
  <si>
    <t>Search Engine</t>
  </si>
  <si>
    <t>Social Media</t>
  </si>
  <si>
    <t>Calling Campaign</t>
  </si>
  <si>
    <t>Utility Website</t>
  </si>
  <si>
    <t>Payable To:</t>
  </si>
  <si>
    <t>Entergy Louisiana electric bills</t>
  </si>
  <si>
    <t>Project proposal</t>
  </si>
  <si>
    <t>Application Dropdowns</t>
  </si>
  <si>
    <t>Yes</t>
  </si>
  <si>
    <t>No</t>
  </si>
  <si>
    <t>Registered?</t>
  </si>
  <si>
    <t>Address</t>
  </si>
  <si>
    <t>How did you hear about us?</t>
  </si>
  <si>
    <t>Who to contact with questions?</t>
  </si>
  <si>
    <t>Lighting 2023 - v3.0</t>
  </si>
  <si>
    <t>Jesse Bauer</t>
  </si>
  <si>
    <t>* last 8 weeks</t>
  </si>
  <si>
    <t>Completed Entergy Solutions program application</t>
  </si>
  <si>
    <t>How did you hear about us? 
(Select one)</t>
  </si>
  <si>
    <t xml:space="preserve">Added Bonus, updated Application tab, corrected demand savings error </t>
  </si>
  <si>
    <t>Is there a bonus? If yes, unhide Summary columns E &amp; F</t>
  </si>
  <si>
    <t>Verify that Bonus (if applicable) doesn't exceed caps</t>
  </si>
  <si>
    <t>Date:</t>
  </si>
  <si>
    <t>City, State, ZIP:</t>
  </si>
  <si>
    <t>Energy Advisor</t>
  </si>
  <si>
    <t>SMS Text</t>
  </si>
  <si>
    <r>
      <t>ENERGY STAR</t>
    </r>
    <r>
      <rPr>
        <sz val="11"/>
        <color theme="1"/>
        <rFont val="Calibri"/>
        <family val="2"/>
      </rPr>
      <t>®</t>
    </r>
    <r>
      <rPr>
        <sz val="11"/>
        <color theme="1"/>
        <rFont val="Arial"/>
        <family val="2"/>
      </rPr>
      <t xml:space="preserve"> (ES)</t>
    </r>
  </si>
  <si>
    <t xml:space="preserve"> ___  ____  -  ____  ____  ____  ____  ____  ____  ____</t>
  </si>
  <si>
    <t>Please complete all sections. Incomplete applications cannot 
be processed and will delay pre-approval.</t>
  </si>
  <si>
    <t>Completed lighting calculator</t>
  </si>
  <si>
    <t>Cut sheets or manufacturer specification sheets</t>
  </si>
  <si>
    <t>Enter information into cells on the "Interior &amp; Exterior" and "Controls" prescriptive tabs.</t>
  </si>
  <si>
    <t>Lighting 2023 - v4.0</t>
  </si>
  <si>
    <t>Branding updated, updated small C&amp;I incentive cap</t>
  </si>
  <si>
    <t>Spencer Kurtz</t>
  </si>
  <si>
    <r>
      <t xml:space="preserve">Email the final project submittal to </t>
    </r>
    <r>
      <rPr>
        <b/>
        <sz val="9"/>
        <rFont val="Arial"/>
        <family val="2"/>
      </rPr>
      <t>entergysolutionsla@entergy.com</t>
    </r>
    <r>
      <rPr>
        <sz val="9"/>
        <rFont val="Arial"/>
        <family val="2"/>
      </rPr>
      <t xml:space="preserve"> with these attachments: </t>
    </r>
  </si>
  <si>
    <t xml:space="preserve">Entergy customer information </t>
  </si>
  <si>
    <t>Entergy Solutions project number:</t>
  </si>
  <si>
    <t>Project site address:</t>
  </si>
  <si>
    <t>Installation date:</t>
  </si>
  <si>
    <t>Company name:</t>
  </si>
  <si>
    <t>Contact email:</t>
  </si>
  <si>
    <t xml:space="preserve">Completed energy efficiency measures summary </t>
  </si>
  <si>
    <t>Update the installed measures</t>
  </si>
  <si>
    <t>Measure type</t>
  </si>
  <si>
    <t>Custom lighting</t>
  </si>
  <si>
    <t>Custom non-lighting</t>
  </si>
  <si>
    <t>Unitemized costs</t>
  </si>
  <si>
    <t>Equipment/labor costs</t>
  </si>
  <si>
    <t>Estimated annual kWh savings</t>
  </si>
  <si>
    <t>Requested incentive</t>
  </si>
  <si>
    <t xml:space="preserve">Update the payee information (if applicable). If payee has changed from initial application, please send updated 
W-9 attached with this completion notice. </t>
  </si>
  <si>
    <t xml:space="preserve">Incentive check payable to: </t>
  </si>
  <si>
    <t xml:space="preserve">Mail to address: </t>
  </si>
  <si>
    <t>Tax ID number:</t>
  </si>
  <si>
    <t>Tax entity: (Choose 1: Corporation, LLC, sole proprietor, partnership, exempt)</t>
  </si>
  <si>
    <t>Customer's signature:</t>
  </si>
  <si>
    <t>Completion</t>
  </si>
  <si>
    <t>Unitemized costs (not included in equipment costs)</t>
  </si>
  <si>
    <t>Incentive type</t>
  </si>
  <si>
    <t>Gross project cost</t>
  </si>
  <si>
    <t>Incentive bonus</t>
  </si>
  <si>
    <t>Energy (kWh) savings</t>
  </si>
  <si>
    <t>$ savings</t>
  </si>
  <si>
    <t>kW reduction</t>
  </si>
  <si>
    <t>Simple payback (years)</t>
  </si>
  <si>
    <t>Proposed fixture model number</t>
  </si>
  <si>
    <t>Proposed wattage 
(per lamp/fixture)</t>
  </si>
  <si>
    <t>Equipment cost</t>
  </si>
  <si>
    <t>Unit of measure</t>
  </si>
  <si>
    <t>Per-Unit incentive</t>
  </si>
  <si>
    <t>Uncapped incentive</t>
  </si>
  <si>
    <t>Net project cost</t>
  </si>
  <si>
    <t>Installed locations in facility/project notes</t>
  </si>
  <si>
    <t>Proposed quantity</t>
  </si>
  <si>
    <t>Proposed fixture description &amp; model number</t>
  </si>
  <si>
    <t>Proposed wattage 
(per lamp/fixture)?</t>
  </si>
  <si>
    <t>Incentive 
subtotal (uncapped)</t>
  </si>
  <si>
    <t>Lighting control measures</t>
  </si>
  <si>
    <t>Measure number</t>
  </si>
  <si>
    <t>Prescriptive measure</t>
  </si>
  <si>
    <t>Fixture quantity</t>
  </si>
  <si>
    <t>Controlled fixtures</t>
  </si>
  <si>
    <t>Controlled fixture description</t>
  </si>
  <si>
    <t>Fixture wattage</t>
  </si>
  <si>
    <t>Type of control</t>
  </si>
  <si>
    <t>Proposed controls</t>
  </si>
  <si>
    <t xml:space="preserve">W controlled </t>
  </si>
  <si>
    <t>QC checklist</t>
  </si>
  <si>
    <t>Incentive review</t>
  </si>
  <si>
    <t>Automated checks</t>
  </si>
  <si>
    <t>Project cost</t>
  </si>
  <si>
    <t>Ratio: Incentive/$25K Cap</t>
  </si>
  <si>
    <t>Ratio: Incentive/Project Cost</t>
  </si>
  <si>
    <t>Summary incentives = Export incentives</t>
  </si>
  <si>
    <t>Summary costs = Export costs</t>
  </si>
  <si>
    <t>Summary other costs = Export install costs</t>
  </si>
  <si>
    <t>Program type</t>
  </si>
  <si>
    <t>Incentive bonus measure number</t>
  </si>
  <si>
    <t>Incentive cap</t>
  </si>
  <si>
    <t>Include snips of documentation (Business type, invoice, DLC, specs)</t>
  </si>
  <si>
    <t>2023 Program application</t>
  </si>
  <si>
    <t>Customer information</t>
  </si>
  <si>
    <t>Property information</t>
  </si>
  <si>
    <t>Customer contact information</t>
  </si>
  <si>
    <t>Additional project contact</t>
  </si>
  <si>
    <t>Project background information</t>
  </si>
  <si>
    <t>Job site information</t>
  </si>
  <si>
    <t>Payment information</t>
  </si>
  <si>
    <t>Required documentation</t>
  </si>
  <si>
    <r>
      <t>IEF</t>
    </r>
    <r>
      <rPr>
        <b/>
        <vertAlign val="subscript"/>
        <sz val="11"/>
        <color theme="0"/>
        <rFont val="Calibri"/>
        <family val="2"/>
        <scheme val="minor"/>
      </rPr>
      <t>D</t>
    </r>
  </si>
  <si>
    <r>
      <t>IEF</t>
    </r>
    <r>
      <rPr>
        <b/>
        <vertAlign val="subscript"/>
        <sz val="11"/>
        <color theme="0"/>
        <rFont val="Calibri"/>
        <family val="2"/>
        <scheme val="minor"/>
      </rPr>
      <t>E</t>
    </r>
  </si>
  <si>
    <r>
      <t>T8/T12 Existing (</t>
    </r>
    <r>
      <rPr>
        <b/>
        <sz val="11"/>
        <color theme="0"/>
        <rFont val="Arial"/>
        <family val="2"/>
      </rPr>
      <t xml:space="preserve">Per-Fixture </t>
    </r>
    <r>
      <rPr>
        <sz val="11"/>
        <color theme="0"/>
        <rFont val="Arial"/>
        <family val="2"/>
      </rPr>
      <t>Wattage)</t>
    </r>
  </si>
  <si>
    <r>
      <t>T8/T12 Existing (</t>
    </r>
    <r>
      <rPr>
        <b/>
        <u/>
        <sz val="11"/>
        <color theme="0"/>
        <rFont val="Arial"/>
        <family val="2"/>
      </rPr>
      <t>Per-Lamp</t>
    </r>
    <r>
      <rPr>
        <sz val="11"/>
        <color theme="0"/>
        <rFont val="Arial"/>
        <family val="2"/>
      </rPr>
      <t xml:space="preserve"> Wattage)</t>
    </r>
  </si>
  <si>
    <r>
      <t>T5 Existing (</t>
    </r>
    <r>
      <rPr>
        <b/>
        <sz val="11"/>
        <color theme="0"/>
        <rFont val="Arial"/>
        <family val="2"/>
      </rPr>
      <t>Per-Lamp</t>
    </r>
    <r>
      <rPr>
        <sz val="11"/>
        <color theme="0"/>
        <rFont val="Arial"/>
        <family val="2"/>
      </rPr>
      <t xml:space="preserve"> Wattage)</t>
    </r>
  </si>
  <si>
    <t>Lamps per fixture</t>
  </si>
  <si>
    <r>
      <t>T8/T12 Existing (</t>
    </r>
    <r>
      <rPr>
        <b/>
        <sz val="11"/>
        <color theme="0"/>
        <rFont val="Arial"/>
        <family val="2"/>
      </rPr>
      <t>Per-Lamp</t>
    </r>
    <r>
      <rPr>
        <sz val="11"/>
        <color theme="0"/>
        <rFont val="Arial"/>
        <family val="2"/>
      </rPr>
      <t xml:space="preserve"> Wattage)</t>
    </r>
  </si>
  <si>
    <r>
      <t>T5 Existing (</t>
    </r>
    <r>
      <rPr>
        <b/>
        <u/>
        <sz val="11"/>
        <color theme="0"/>
        <rFont val="Arial"/>
        <family val="2"/>
      </rPr>
      <t>Per-Lamp</t>
    </r>
    <r>
      <rPr>
        <sz val="11"/>
        <color theme="0"/>
        <rFont val="Arial"/>
        <family val="2"/>
      </rPr>
      <t xml:space="preserve"> Wattage)</t>
    </r>
  </si>
  <si>
    <t>Aptracks terminology</t>
  </si>
  <si>
    <t>Measure catalog template</t>
  </si>
  <si>
    <t>Override measure values</t>
  </si>
  <si>
    <t>Install cost</t>
  </si>
  <si>
    <t>Operating hours</t>
  </si>
  <si>
    <t>Watts base</t>
  </si>
  <si>
    <t>Calculator version</t>
  </si>
  <si>
    <t>Project number</t>
  </si>
  <si>
    <t>kWh savings</t>
  </si>
  <si>
    <t>kW savings</t>
  </si>
  <si>
    <t>Existing fixture wattage</t>
  </si>
  <si>
    <t>Proposed fixture wattage</t>
  </si>
  <si>
    <t>Measure description</t>
  </si>
  <si>
    <t>Project completion notice</t>
  </si>
  <si>
    <t>(Unitemized costs)</t>
  </si>
  <si>
    <t>Fixture code</t>
  </si>
  <si>
    <t>Lamp type</t>
  </si>
  <si>
    <t>Description</t>
  </si>
  <si>
    <t>Lamp/fixt</t>
  </si>
  <si>
    <t>Watt/lamp</t>
  </si>
  <si>
    <t>Watt/fixt</t>
  </si>
  <si>
    <t>Ballast</t>
  </si>
  <si>
    <t>Eligible as baseline?</t>
  </si>
  <si>
    <t>Revised baseline fixture code</t>
  </si>
  <si>
    <t>File version</t>
  </si>
  <si>
    <t>Lamp/fixture description 
Make &amp; model #</t>
  </si>
  <si>
    <t>Proposed fixture watts</t>
  </si>
  <si>
    <t>Proposed lamp/fixture qualification</t>
  </si>
  <si>
    <t>Proposed control(s)</t>
  </si>
  <si>
    <t>Energy savings (kWh)</t>
  </si>
  <si>
    <t>Demand savings (kW)</t>
  </si>
  <si>
    <t>Energy cost savings ($)</t>
  </si>
  <si>
    <t>Gross project cost ($)</t>
  </si>
  <si>
    <t>Net project cost ($)</t>
  </si>
  <si>
    <t>Project payback (yrs)</t>
  </si>
  <si>
    <t>Entergy Louisiana customer/building owner - contact info</t>
  </si>
  <si>
    <t>Brief project description</t>
  </si>
  <si>
    <t>Company name</t>
  </si>
  <si>
    <t>Legal address 
(as shown on company W-9)</t>
  </si>
  <si>
    <t>ZIP code</t>
  </si>
  <si>
    <t>Customer contact info</t>
  </si>
  <si>
    <t>Customer name</t>
  </si>
  <si>
    <t>Phone number</t>
  </si>
  <si>
    <t>Email address</t>
  </si>
  <si>
    <t>Project information</t>
  </si>
  <si>
    <t>Job site info</t>
  </si>
  <si>
    <t>Additional contact info (optional)</t>
  </si>
  <si>
    <t>Building heating &amp; cooling system</t>
  </si>
  <si>
    <t>Water heating system</t>
  </si>
  <si>
    <t>Year built</t>
  </si>
  <si>
    <t>Square footage</t>
  </si>
  <si>
    <t>Average electric rate ($/kWh)</t>
  </si>
  <si>
    <t>Building/space type</t>
  </si>
  <si>
    <t>HVAC system</t>
  </si>
  <si>
    <t>Project stage</t>
  </si>
  <si>
    <t>Job site business name</t>
  </si>
  <si>
    <t>Electric account number (if available)</t>
  </si>
  <si>
    <t>Additional contact name</t>
  </si>
  <si>
    <t>New account? (last 8 weeks)</t>
  </si>
  <si>
    <t>Job site address</t>
  </si>
  <si>
    <t>Incentive paycheck payable to:</t>
  </si>
  <si>
    <t>Mail check to:</t>
  </si>
  <si>
    <t>Street address</t>
  </si>
  <si>
    <t>Attn to:</t>
  </si>
  <si>
    <t>Space conditions</t>
  </si>
  <si>
    <t>Annual hours type</t>
  </si>
  <si>
    <t>Annual hours</t>
  </si>
  <si>
    <t>Existing control(s)</t>
  </si>
  <si>
    <t>Existing fixture watts</t>
  </si>
  <si>
    <t>LED fixture quantity</t>
  </si>
  <si>
    <t>LED lighting qualification</t>
  </si>
  <si>
    <t>Baseline quantity</t>
  </si>
  <si>
    <t>Baseline fixture description</t>
  </si>
  <si>
    <t xml:space="preserve">  Project description</t>
  </si>
  <si>
    <t>Project start date</t>
  </si>
  <si>
    <t>Project completion date</t>
  </si>
  <si>
    <t>Trade ally contact name</t>
  </si>
  <si>
    <t>Registered trade ally?</t>
  </si>
  <si>
    <t>Input cell</t>
  </si>
  <si>
    <t>Calculation cell</t>
  </si>
  <si>
    <t>Spreadsheet version</t>
  </si>
  <si>
    <t>Design Lights Consortium (DLC)</t>
  </si>
  <si>
    <t>Total (includes other costs)</t>
  </si>
  <si>
    <t>Interior lighting measures</t>
  </si>
  <si>
    <t>Baseline wattage 
(per lamp/fixture)</t>
  </si>
  <si>
    <t>Exterior lighting measures</t>
  </si>
  <si>
    <t>Per-unit incentive</t>
  </si>
  <si>
    <t>Building space</t>
  </si>
  <si>
    <t>Existing fixture(s)</t>
  </si>
  <si>
    <t>Proposed fixture(s)</t>
  </si>
  <si>
    <t>Project index</t>
  </si>
  <si>
    <t>TRM index #</t>
  </si>
  <si>
    <t>Trade ally information</t>
  </si>
  <si>
    <t>Legal address</t>
  </si>
  <si>
    <t>TA contact name</t>
  </si>
  <si>
    <t>Building heating and cooling system</t>
  </si>
  <si>
    <t>Water heating system type</t>
  </si>
  <si>
    <t>Contact name</t>
  </si>
  <si>
    <t>Project description</t>
  </si>
  <si>
    <t>Customer contact name</t>
  </si>
  <si>
    <t>Primary phone number</t>
  </si>
  <si>
    <t>New* Entergy account?</t>
  </si>
  <si>
    <t>Incentive check payable to:</t>
  </si>
  <si>
    <t>Entergy Solutions application</t>
  </si>
  <si>
    <t>Completed calculator</t>
  </si>
  <si>
    <t>Manufacturer spec sheets ("cut sheets")</t>
  </si>
  <si>
    <t>T8/T12 wattages</t>
  </si>
  <si>
    <t>T5 wattages</t>
  </si>
  <si>
    <t>HID wattages</t>
  </si>
  <si>
    <t>Primary trade ally/contractor - contact info</t>
  </si>
  <si>
    <t xml:space="preserve">I, the below signed, certify that the stated energy efficient measure(s) was(were) completed at the project location identified above and that the actual costs reported represent the final and eligible costs of the approved project. I further certify that, to the best of my knowledge, the statements made on this notice are correct. I have submitted the appropriate supporting documentation including all project invoices. </t>
  </si>
  <si>
    <t>□ Completed and signed Entergy Solutions Project Completion Notice.</t>
  </si>
  <si>
    <t>□ Photo documentation or other installation verification documents as requested.</t>
  </si>
  <si>
    <t>Electric account number</t>
  </si>
  <si>
    <t xml:space="preserve">The Entergy Solutions program is an energy efficiency program and not affiliated with </t>
  </si>
  <si>
    <t>Entergy Solutions, LLC.</t>
  </si>
  <si>
    <t xml:space="preserve">A message from Entergy Louisiana, LLC ©2023 Entergy Services, LLC. All Rights Reserved. </t>
  </si>
  <si>
    <t>Lighting 2023 - v4.1</t>
  </si>
  <si>
    <t>Removed customer bonus measure</t>
  </si>
  <si>
    <t>T5HO Linear Fluorescent</t>
  </si>
  <si>
    <t>LED Fixture Replacing T5HO</t>
  </si>
  <si>
    <t>Lighting 2023 - v4.2</t>
  </si>
  <si>
    <t>Added custom T5HO measure number</t>
  </si>
  <si>
    <t>Entergylighting</t>
  </si>
  <si>
    <t>Lighting 2023 - v4.3</t>
  </si>
  <si>
    <t>Updated incentive cap name/formula reference</t>
  </si>
  <si>
    <t>Lighting 2024 - v4.4</t>
  </si>
  <si>
    <t>Removed EISA-affected lighting prescriptive measures (GSL type measures such as screw-in incandescent and CFL)</t>
  </si>
  <si>
    <t>Are there existing controls?</t>
  </si>
  <si>
    <t>https://www.energystar.gov/productfinder/product/certified-light-fixtures/results</t>
  </si>
  <si>
    <t>LED replacements for downlight fixtures</t>
  </si>
  <si>
    <t>LED replacements for T12/T8/T5 and HID</t>
  </si>
  <si>
    <t>All white indicates an input cell for the user.</t>
  </si>
  <si>
    <t>Lighting 2024 - v4.5</t>
  </si>
  <si>
    <t>Adjusted formatting, imbedded notes, and prescriptive exit signs measure</t>
  </si>
  <si>
    <t>Exterior Lighting</t>
  </si>
  <si>
    <t>Lighting Controls</t>
  </si>
  <si>
    <t>A message from Entergy Louisiana, LLC ©2025 Entergy Services, LLC. All Rights Reserved. The Entergy 
Solutions program is an energy efficiency program and not affiliated with Entergy Solutions, LLC.</t>
  </si>
  <si>
    <t>2025 Program application</t>
  </si>
  <si>
    <t>Lighting 2025 - v5.0</t>
  </si>
  <si>
    <t>Adjust formatting for 2025</t>
  </si>
  <si>
    <t>A message from Entergy Louisiana, LLC ©2025 Entergy Services, LLC. All Rights Reserved. The Entergy Solutions program is an energy efficiency program and not affiliated with Entergy Solutions, LLC.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</si>
</sst>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0">
    <numFmt numFmtId="43" formatCode="_(* #,##0.00_);_(* \(#,##0.00\);_(* &quot;-&quot;??_);_(@_)"/>
    <numFmt numFmtId="164" formatCode="&quot;$&quot;#,##0.00"/>
    <numFmt numFmtId="165" formatCode="&quot;$&quot;#,##0"/>
    <numFmt numFmtId="166" formatCode="0.0"/>
    <numFmt numFmtId="167" formatCode="0.000"/>
    <numFmt numFmtId="168" formatCode="_(* #,##0.0_);_(* \(#,##0.0\);_(* &quot;-&quot;??_);_(@_)"/>
    <numFmt numFmtId="169" formatCode="#,##0.0"/>
    <numFmt numFmtId="170" formatCode="#,##0.000"/>
    <numFmt numFmtId="171" formatCode="0_);\(0\)"/>
    <numFmt numFmtId="172" formatCode="0.0%"/>
  </numFmts>
  <fonts count="53" x14ac:knownFonts="1">
    <font>
      <sz val="11"/>
      <color theme="1"/>
      <name val="Calibri"/>
      <family val="2"/>
      <scheme val="minor"/>
    </font>
    <font>
      <u/>
      <sz val="11"/>
      <color theme="10"/>
      <name val="Calibri"/>
      <family val="2"/>
      <scheme val="minor"/>
    </font>
    <font>
      <sz val="11"/>
      <color theme="1"/>
      <name val="Calibri"/>
      <family val="2"/>
      <scheme val="minor"/>
    </font>
    <font>
      <sz val="11"/>
      <color rgb="FF3F3F76"/>
      <name val="Calibri"/>
      <family val="2"/>
      <scheme val="minor"/>
    </font>
    <font>
      <b/>
      <sz val="14"/>
      <color theme="0"/>
      <name val="Arial"/>
      <family val="2"/>
    </font>
    <font>
      <sz val="10"/>
      <color theme="1"/>
      <name val="Arial"/>
      <family val="2"/>
    </font>
    <font>
      <b/>
      <sz val="10"/>
      <color theme="1"/>
      <name val="Arial"/>
      <family val="2"/>
    </font>
    <font>
      <b/>
      <sz val="10"/>
      <color theme="0"/>
      <name val="Arial"/>
      <family val="2"/>
    </font>
    <font>
      <sz val="9"/>
      <color indexed="81"/>
      <name val="Tahoma"/>
      <family val="2"/>
    </font>
    <font>
      <sz val="11"/>
      <color theme="1"/>
      <name val="Arial"/>
      <family val="2"/>
    </font>
    <font>
      <b/>
      <sz val="11"/>
      <color theme="1"/>
      <name val="Arial"/>
      <family val="2"/>
    </font>
    <font>
      <u/>
      <sz val="11"/>
      <color theme="10"/>
      <name val="Arial"/>
      <family val="2"/>
    </font>
    <font>
      <b/>
      <sz val="11"/>
      <color rgb="FFFA7D00"/>
      <name val="Calibri"/>
      <family val="2"/>
      <scheme val="minor"/>
    </font>
    <font>
      <sz val="11"/>
      <name val="Calibri"/>
      <family val="2"/>
      <scheme val="minor"/>
    </font>
    <font>
      <sz val="8"/>
      <name val="Calibri"/>
      <family val="2"/>
      <scheme val="minor"/>
    </font>
    <font>
      <b/>
      <sz val="10"/>
      <name val="Arial"/>
      <family val="2"/>
    </font>
    <font>
      <b/>
      <sz val="10"/>
      <color theme="0"/>
      <name val="Calibri"/>
      <family val="2"/>
      <scheme val="minor"/>
    </font>
    <font>
      <b/>
      <sz val="12"/>
      <color theme="0"/>
      <name val="Arial"/>
      <family val="2"/>
    </font>
    <font>
      <b/>
      <sz val="12"/>
      <name val="Arial"/>
      <family val="2"/>
    </font>
    <font>
      <sz val="12"/>
      <color theme="0"/>
      <name val="Arial"/>
      <family val="2"/>
    </font>
    <font>
      <sz val="10"/>
      <color theme="0"/>
      <name val="Arial"/>
      <family val="2"/>
    </font>
    <font>
      <sz val="12"/>
      <color theme="1"/>
      <name val="Arial"/>
      <family val="2"/>
    </font>
    <font>
      <sz val="8"/>
      <color indexed="81"/>
      <name val="Tahoma"/>
      <family val="2"/>
    </font>
    <font>
      <b/>
      <sz val="11"/>
      <color theme="0"/>
      <name val="Calibri"/>
      <family val="2"/>
      <scheme val="minor"/>
    </font>
    <font>
      <sz val="11"/>
      <color indexed="81"/>
      <name val="Tahoma"/>
      <family val="2"/>
    </font>
    <font>
      <sz val="11"/>
      <color theme="0"/>
      <name val="Calibri"/>
      <family val="2"/>
      <scheme val="minor"/>
    </font>
    <font>
      <b/>
      <sz val="11"/>
      <name val="Calibri"/>
      <family val="2"/>
      <scheme val="minor"/>
    </font>
    <font>
      <sz val="10"/>
      <name val="Arial"/>
      <family val="2"/>
    </font>
    <font>
      <sz val="11"/>
      <color theme="1"/>
      <name val="Calibri"/>
      <family val="2"/>
    </font>
    <font>
      <sz val="18"/>
      <name val="Arial"/>
      <family val="2"/>
    </font>
    <font>
      <sz val="11"/>
      <name val="Arial"/>
      <family val="2"/>
    </font>
    <font>
      <sz val="12"/>
      <name val="Arial"/>
      <family val="2"/>
    </font>
    <font>
      <sz val="9"/>
      <name val="Arial"/>
      <family val="2"/>
    </font>
    <font>
      <sz val="12"/>
      <color rgb="FF003C71"/>
      <name val="Arial"/>
      <family val="2"/>
    </font>
    <font>
      <b/>
      <sz val="9"/>
      <name val="Arial"/>
      <family val="2"/>
    </font>
    <font>
      <sz val="8"/>
      <name val="Arial"/>
      <family val="2"/>
    </font>
    <font>
      <sz val="8"/>
      <color theme="1"/>
      <name val="Arial"/>
      <family val="2"/>
    </font>
    <font>
      <sz val="11"/>
      <color theme="0"/>
      <name val="Arial"/>
      <family val="2"/>
    </font>
    <font>
      <sz val="9"/>
      <color theme="1"/>
      <name val="Arial"/>
      <family val="2"/>
    </font>
    <font>
      <i/>
      <sz val="11"/>
      <color theme="1"/>
      <name val="Arial"/>
      <family val="2"/>
    </font>
    <font>
      <b/>
      <sz val="18"/>
      <name val="Arial"/>
      <family val="2"/>
    </font>
    <font>
      <i/>
      <sz val="11"/>
      <name val="Arial"/>
      <family val="2"/>
    </font>
    <font>
      <b/>
      <sz val="11"/>
      <color theme="0"/>
      <name val="Arial"/>
      <family val="2"/>
    </font>
    <font>
      <b/>
      <sz val="11"/>
      <name val="Arial"/>
      <family val="2"/>
    </font>
    <font>
      <b/>
      <vertAlign val="subscript"/>
      <sz val="11"/>
      <color theme="0"/>
      <name val="Calibri"/>
      <family val="2"/>
      <scheme val="minor"/>
    </font>
    <font>
      <b/>
      <u/>
      <sz val="11"/>
      <color theme="0"/>
      <name val="Arial"/>
      <family val="2"/>
    </font>
    <font>
      <b/>
      <sz val="18"/>
      <color theme="0"/>
      <name val="Arial"/>
      <family val="2"/>
    </font>
    <font>
      <b/>
      <sz val="20"/>
      <color theme="0"/>
      <name val="Arial"/>
      <family val="2"/>
    </font>
    <font>
      <b/>
      <sz val="11"/>
      <color rgb="FFFA7D00"/>
      <name val="Arial"/>
      <family val="2"/>
    </font>
    <font>
      <u/>
      <sz val="11"/>
      <color theme="1"/>
      <name val="Arial"/>
      <family val="2"/>
    </font>
    <font>
      <b/>
      <sz val="16"/>
      <color theme="0"/>
      <name val="Arial"/>
      <family val="2"/>
    </font>
    <font>
      <b/>
      <sz val="20"/>
      <color theme="1"/>
      <name val="Arial"/>
      <family val="2"/>
    </font>
    <font>
      <b/>
      <sz val="20"/>
      <color rgb="FF003C71"/>
      <name val="Arial"/>
      <family val="2"/>
    </font>
  </fonts>
  <fills count="18">
    <fill>
      <patternFill patternType="none"/>
    </fill>
    <fill>
      <patternFill patternType="gray125"/>
    </fill>
    <fill>
      <patternFill patternType="solid">
        <fgColor theme="0" tint="-0.14999847407452621"/>
        <bgColor indexed="64"/>
      </patternFill>
    </fill>
    <fill>
      <patternFill patternType="solid">
        <fgColor theme="0" tint="-0.14996795556505021"/>
        <bgColor indexed="64"/>
      </patternFill>
    </fill>
    <fill>
      <patternFill patternType="mediumGray">
        <fgColor theme="7"/>
        <bgColor auto="1"/>
      </patternFill>
    </fill>
    <fill>
      <patternFill patternType="solid">
        <fgColor theme="0" tint="-4.9989318521683403E-2"/>
        <bgColor indexed="64"/>
      </patternFill>
    </fill>
    <fill>
      <patternFill patternType="solid">
        <fgColor rgb="FFF2F2F2"/>
      </patternFill>
    </fill>
    <fill>
      <patternFill patternType="solid">
        <fgColor theme="5" tint="0.59999389629810485"/>
        <bgColor indexed="64"/>
      </patternFill>
    </fill>
    <fill>
      <patternFill patternType="solid">
        <fgColor theme="4"/>
        <bgColor theme="4"/>
      </patternFill>
    </fill>
    <fill>
      <patternFill patternType="solid">
        <fgColor theme="4" tint="0.79998168889431442"/>
        <bgColor theme="4" tint="0.79998168889431442"/>
      </patternFill>
    </fill>
    <fill>
      <patternFill patternType="mediumGray"/>
    </fill>
    <fill>
      <patternFill patternType="solid">
        <fgColor theme="0" tint="-0.249977111117893"/>
        <bgColor indexed="64"/>
      </patternFill>
    </fill>
    <fill>
      <patternFill patternType="solid">
        <fgColor theme="0"/>
        <bgColor indexed="64"/>
      </patternFill>
    </fill>
    <fill>
      <patternFill patternType="solid">
        <fgColor rgb="FFED1653"/>
        <bgColor indexed="64"/>
      </patternFill>
    </fill>
    <fill>
      <patternFill patternType="solid">
        <fgColor rgb="FF86888A"/>
        <bgColor indexed="64"/>
      </patternFill>
    </fill>
    <fill>
      <patternFill patternType="solid">
        <fgColor theme="0" tint="-0.34998626667073579"/>
        <bgColor indexed="64"/>
      </patternFill>
    </fill>
    <fill>
      <patternFill patternType="solid">
        <fgColor rgb="FFFDE7ED"/>
        <bgColor indexed="64"/>
      </patternFill>
    </fill>
    <fill>
      <patternFill patternType="solid">
        <fgColor theme="0" tint="-4.9989318521683403E-2"/>
        <bgColor theme="7"/>
      </patternFill>
    </fill>
  </fills>
  <borders count="99">
    <border>
      <left/>
      <right/>
      <top/>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diagonal/>
    </border>
    <border>
      <left style="thin">
        <color rgb="FF7F7F7F"/>
      </left>
      <right style="thin">
        <color rgb="FF7F7F7F"/>
      </right>
      <top style="thin">
        <color rgb="FF7F7F7F"/>
      </top>
      <bottom style="thin">
        <color rgb="FF7F7F7F"/>
      </bottom>
      <diagonal/>
    </border>
    <border>
      <left style="medium">
        <color indexed="64"/>
      </left>
      <right/>
      <top style="thin">
        <color indexed="64"/>
      </top>
      <bottom style="medium">
        <color indexed="64"/>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medium">
        <color indexed="64"/>
      </top>
      <bottom/>
      <diagonal/>
    </border>
    <border>
      <left style="thin">
        <color indexed="64"/>
      </left>
      <right/>
      <top style="thin">
        <color rgb="FF7F7F7F"/>
      </top>
      <bottom/>
      <diagonal/>
    </border>
    <border>
      <left style="thin">
        <color auto="1"/>
      </left>
      <right/>
      <top style="thin">
        <color rgb="FF7F7F7F"/>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diagonal/>
    </border>
    <border>
      <left style="medium">
        <color indexed="64"/>
      </left>
      <right/>
      <top style="medium">
        <color indexed="64"/>
      </top>
      <bottom/>
      <diagonal/>
    </border>
    <border>
      <left style="thin">
        <color indexed="64"/>
      </left>
      <right style="medium">
        <color indexed="64"/>
      </right>
      <top style="thin">
        <color indexed="64"/>
      </top>
      <bottom/>
      <diagonal/>
    </border>
    <border>
      <left style="thin">
        <color auto="1"/>
      </left>
      <right/>
      <top style="thin">
        <color indexed="64"/>
      </top>
      <bottom style="medium">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right style="thin">
        <color indexed="64"/>
      </right>
      <top style="thin">
        <color indexed="64"/>
      </top>
      <bottom/>
      <diagonal/>
    </border>
    <border>
      <left/>
      <right/>
      <top/>
      <bottom style="medium">
        <color rgb="FF003C71"/>
      </bottom>
      <diagonal/>
    </border>
    <border>
      <left style="thin">
        <color rgb="FF9CAF88"/>
      </left>
      <right style="thin">
        <color rgb="FF9CAF88"/>
      </right>
      <top style="thin">
        <color rgb="FF9CAF88"/>
      </top>
      <bottom style="thin">
        <color rgb="FF9CAF88"/>
      </bottom>
      <diagonal/>
    </border>
    <border>
      <left style="medium">
        <color rgb="FF9CAF88"/>
      </left>
      <right style="thin">
        <color rgb="FF9CAF88"/>
      </right>
      <top style="medium">
        <color rgb="FF9CAF88"/>
      </top>
      <bottom style="thin">
        <color rgb="FF9CAF88"/>
      </bottom>
      <diagonal/>
    </border>
    <border>
      <left style="thin">
        <color rgb="FF9CAF88"/>
      </left>
      <right style="thin">
        <color rgb="FF9CAF88"/>
      </right>
      <top style="medium">
        <color rgb="FF9CAF88"/>
      </top>
      <bottom style="thin">
        <color rgb="FF9CAF88"/>
      </bottom>
      <diagonal/>
    </border>
    <border>
      <left style="thin">
        <color rgb="FF9CAF88"/>
      </left>
      <right style="medium">
        <color rgb="FF9CAF88"/>
      </right>
      <top style="medium">
        <color rgb="FF9CAF88"/>
      </top>
      <bottom style="thin">
        <color rgb="FF9CAF88"/>
      </bottom>
      <diagonal/>
    </border>
    <border>
      <left style="medium">
        <color rgb="FF9CAF88"/>
      </left>
      <right style="thin">
        <color rgb="FF9CAF88"/>
      </right>
      <top style="thin">
        <color rgb="FF9CAF88"/>
      </top>
      <bottom style="thin">
        <color rgb="FF9CAF88"/>
      </bottom>
      <diagonal/>
    </border>
    <border>
      <left style="thin">
        <color rgb="FF9CAF88"/>
      </left>
      <right style="medium">
        <color rgb="FF9CAF88"/>
      </right>
      <top style="thin">
        <color rgb="FF9CAF88"/>
      </top>
      <bottom style="thin">
        <color rgb="FF9CAF88"/>
      </bottom>
      <diagonal/>
    </border>
    <border>
      <left style="medium">
        <color rgb="FF9CAF88"/>
      </left>
      <right style="thin">
        <color rgb="FF9CAF88"/>
      </right>
      <top style="thin">
        <color rgb="FF9CAF88"/>
      </top>
      <bottom style="medium">
        <color rgb="FF9CAF88"/>
      </bottom>
      <diagonal/>
    </border>
    <border>
      <left style="thin">
        <color rgb="FF9CAF88"/>
      </left>
      <right style="thin">
        <color rgb="FF9CAF88"/>
      </right>
      <top style="thin">
        <color rgb="FF9CAF88"/>
      </top>
      <bottom style="medium">
        <color rgb="FF9CAF88"/>
      </bottom>
      <diagonal/>
    </border>
    <border>
      <left style="thin">
        <color rgb="FF9CAF88"/>
      </left>
      <right style="medium">
        <color rgb="FF9CAF88"/>
      </right>
      <top style="thin">
        <color rgb="FF9CAF88"/>
      </top>
      <bottom style="medium">
        <color rgb="FF9CAF88"/>
      </bottom>
      <diagonal/>
    </border>
    <border>
      <left style="medium">
        <color rgb="FF9CAF88"/>
      </left>
      <right style="thin">
        <color rgb="FF9CAF88"/>
      </right>
      <top/>
      <bottom style="thin">
        <color rgb="FF9CAF88"/>
      </bottom>
      <diagonal/>
    </border>
    <border>
      <left/>
      <right/>
      <top style="thin">
        <color rgb="FF003C71"/>
      </top>
      <bottom style="thin">
        <color rgb="FF003C71"/>
      </bottom>
      <diagonal/>
    </border>
    <border>
      <left style="medium">
        <color rgb="FF003C71"/>
      </left>
      <right/>
      <top style="medium">
        <color rgb="FF003C71"/>
      </top>
      <bottom style="thin">
        <color rgb="FF003C71"/>
      </bottom>
      <diagonal/>
    </border>
    <border>
      <left/>
      <right/>
      <top style="medium">
        <color rgb="FF003C71"/>
      </top>
      <bottom style="thin">
        <color rgb="FF003C71"/>
      </bottom>
      <diagonal/>
    </border>
    <border>
      <left/>
      <right style="medium">
        <color rgb="FF003C71"/>
      </right>
      <top style="medium">
        <color rgb="FF003C71"/>
      </top>
      <bottom style="thin">
        <color rgb="FF003C71"/>
      </bottom>
      <diagonal/>
    </border>
    <border>
      <left style="medium">
        <color rgb="FF003C71"/>
      </left>
      <right/>
      <top style="thin">
        <color rgb="FF003C71"/>
      </top>
      <bottom style="thin">
        <color rgb="FF003C71"/>
      </bottom>
      <diagonal/>
    </border>
    <border>
      <left/>
      <right style="medium">
        <color rgb="FF003C71"/>
      </right>
      <top style="thin">
        <color rgb="FF003C71"/>
      </top>
      <bottom style="thin">
        <color rgb="FF003C71"/>
      </bottom>
      <diagonal/>
    </border>
    <border>
      <left style="medium">
        <color rgb="FF003C71"/>
      </left>
      <right/>
      <top/>
      <bottom style="medium">
        <color rgb="FF003C71"/>
      </bottom>
      <diagonal/>
    </border>
    <border>
      <left/>
      <right style="medium">
        <color rgb="FF003C71"/>
      </right>
      <top/>
      <bottom style="medium">
        <color rgb="FF003C71"/>
      </bottom>
      <diagonal/>
    </border>
    <border>
      <left style="medium">
        <color rgb="FF9CAF88"/>
      </left>
      <right style="thin">
        <color rgb="FF9CAF88"/>
      </right>
      <top style="thin">
        <color rgb="FF9CAF88"/>
      </top>
      <bottom style="thin">
        <color theme="0"/>
      </bottom>
      <diagonal/>
    </border>
    <border>
      <left style="thin">
        <color auto="1"/>
      </left>
      <right style="thin">
        <color auto="1"/>
      </right>
      <top/>
      <bottom style="thin">
        <color auto="1"/>
      </bottom>
      <diagonal/>
    </border>
    <border>
      <left/>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right/>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auto="1"/>
      </right>
      <top style="thin">
        <color auto="1"/>
      </top>
      <bottom/>
      <diagonal/>
    </border>
    <border>
      <left style="medium">
        <color indexed="64"/>
      </left>
      <right style="thin">
        <color auto="1"/>
      </right>
      <top/>
      <bottom style="thin">
        <color auto="1"/>
      </bottom>
      <diagonal/>
    </border>
    <border>
      <left style="thin">
        <color auto="1"/>
      </left>
      <right style="medium">
        <color indexed="64"/>
      </right>
      <top/>
      <bottom style="thin">
        <color auto="1"/>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auto="1"/>
      </right>
      <top/>
      <bottom style="medium">
        <color indexed="64"/>
      </bottom>
      <diagonal/>
    </border>
    <border>
      <left style="thin">
        <color auto="1"/>
      </left>
      <right style="thin">
        <color auto="1"/>
      </right>
      <top/>
      <bottom style="medium">
        <color indexed="64"/>
      </bottom>
      <diagonal/>
    </border>
    <border>
      <left style="thin">
        <color auto="1"/>
      </left>
      <right style="medium">
        <color indexed="64"/>
      </right>
      <top/>
      <bottom style="medium">
        <color indexed="64"/>
      </bottom>
      <diagonal/>
    </border>
    <border>
      <left style="thin">
        <color rgb="FF9CAF88"/>
      </left>
      <right style="thin">
        <color indexed="64"/>
      </right>
      <top style="thin">
        <color indexed="64"/>
      </top>
      <bottom/>
      <diagonal/>
    </border>
    <border>
      <left style="thin">
        <color rgb="FF9CAF88"/>
      </left>
      <right style="thin">
        <color rgb="FF9CAF88"/>
      </right>
      <top style="thin">
        <color indexed="64"/>
      </top>
      <bottom/>
      <diagonal/>
    </border>
    <border>
      <left style="thin">
        <color rgb="FF9CAF88"/>
      </left>
      <right/>
      <top style="thin">
        <color indexed="64"/>
      </top>
      <bottom/>
      <diagonal/>
    </border>
    <border>
      <left style="thin">
        <color indexed="64"/>
      </left>
      <right style="thin">
        <color rgb="FF9CAF88"/>
      </right>
      <top/>
      <bottom style="thin">
        <color indexed="64"/>
      </bottom>
      <diagonal/>
    </border>
    <border>
      <left style="thin">
        <color indexed="64"/>
      </left>
      <right style="thin">
        <color rgb="FF9CAF88"/>
      </right>
      <top style="thin">
        <color indexed="64"/>
      </top>
      <bottom style="thin">
        <color indexed="64"/>
      </bottom>
      <diagonal/>
    </border>
    <border>
      <left style="thin">
        <color indexed="64"/>
      </left>
      <right style="medium">
        <color rgb="FF9CAF88"/>
      </right>
      <top style="thin">
        <color indexed="64"/>
      </top>
      <bottom/>
      <diagonal/>
    </border>
    <border>
      <left/>
      <right/>
      <top style="thin">
        <color indexed="64"/>
      </top>
      <bottom style="medium">
        <color rgb="FF003C71"/>
      </bottom>
      <diagonal/>
    </border>
    <border>
      <left style="thin">
        <color rgb="FF9CAF88"/>
      </left>
      <right style="thin">
        <color indexed="64"/>
      </right>
      <top style="thin">
        <color indexed="64"/>
      </top>
      <bottom style="thin">
        <color indexed="64"/>
      </bottom>
      <diagonal/>
    </border>
    <border>
      <left style="thin">
        <color indexed="64"/>
      </left>
      <right style="thin">
        <color rgb="FF9CAF88"/>
      </right>
      <top style="thin">
        <color indexed="64"/>
      </top>
      <bottom/>
      <diagonal/>
    </border>
    <border>
      <left/>
      <right/>
      <top style="thin">
        <color rgb="FF9CAF88"/>
      </top>
      <bottom/>
      <diagonal/>
    </border>
    <border>
      <left/>
      <right style="thin">
        <color rgb="FF9CAF88"/>
      </right>
      <top style="thin">
        <color indexed="64"/>
      </top>
      <bottom/>
      <diagonal/>
    </border>
    <border>
      <left style="medium">
        <color rgb="FF9CAF88"/>
      </left>
      <right style="thin">
        <color indexed="64"/>
      </right>
      <top style="thin">
        <color rgb="FF9CAF88"/>
      </top>
      <bottom style="thin">
        <color rgb="FF9CAF88"/>
      </bottom>
      <diagonal/>
    </border>
    <border>
      <left style="medium">
        <color rgb="FF9CAF88"/>
      </left>
      <right style="thin">
        <color indexed="64"/>
      </right>
      <top style="thin">
        <color rgb="FF9CAF88"/>
      </top>
      <bottom/>
      <diagonal/>
    </border>
    <border>
      <left style="medium">
        <color rgb="FF9CAF88"/>
      </left>
      <right style="thin">
        <color indexed="64"/>
      </right>
      <top style="thin">
        <color indexed="64"/>
      </top>
      <bottom style="thin">
        <color rgb="FF9CAF88"/>
      </bottom>
      <diagonal/>
    </border>
    <border>
      <left style="medium">
        <color rgb="FF9CAF88"/>
      </left>
      <right style="thin">
        <color indexed="64"/>
      </right>
      <top style="thin">
        <color rgb="FF9CAF88"/>
      </top>
      <bottom style="thin">
        <color indexed="64"/>
      </bottom>
      <diagonal/>
    </border>
    <border>
      <left style="thin">
        <color rgb="FF7F7F7F"/>
      </left>
      <right style="thin">
        <color rgb="FF7F7F7F"/>
      </right>
      <top/>
      <bottom style="thin">
        <color rgb="FF7F7F7F"/>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rgb="FF7F7F7F"/>
      </right>
      <top style="medium">
        <color indexed="64"/>
      </top>
      <bottom style="thin">
        <color rgb="FF7F7F7F"/>
      </bottom>
      <diagonal/>
    </border>
    <border>
      <left style="thin">
        <color rgb="FF7F7F7F"/>
      </left>
      <right style="thin">
        <color rgb="FF7F7F7F"/>
      </right>
      <top style="medium">
        <color indexed="64"/>
      </top>
      <bottom style="thin">
        <color rgb="FF7F7F7F"/>
      </bottom>
      <diagonal/>
    </border>
    <border>
      <left style="thin">
        <color rgb="FF7F7F7F"/>
      </left>
      <right style="medium">
        <color indexed="64"/>
      </right>
      <top style="medium">
        <color indexed="64"/>
      </top>
      <bottom style="thin">
        <color rgb="FF7F7F7F"/>
      </bottom>
      <diagonal/>
    </border>
    <border>
      <left style="medium">
        <color indexed="64"/>
      </left>
      <right style="thin">
        <color rgb="FF7F7F7F"/>
      </right>
      <top style="thin">
        <color rgb="FF7F7F7F"/>
      </top>
      <bottom style="thin">
        <color rgb="FF7F7F7F"/>
      </bottom>
      <diagonal/>
    </border>
    <border>
      <left style="thin">
        <color rgb="FF7F7F7F"/>
      </left>
      <right style="medium">
        <color indexed="64"/>
      </right>
      <top style="thin">
        <color rgb="FF7F7F7F"/>
      </top>
      <bottom style="thin">
        <color rgb="FF7F7F7F"/>
      </bottom>
      <diagonal/>
    </border>
    <border>
      <left style="medium">
        <color indexed="64"/>
      </left>
      <right style="thin">
        <color rgb="FF7F7F7F"/>
      </right>
      <top style="thin">
        <color rgb="FF7F7F7F"/>
      </top>
      <bottom style="medium">
        <color indexed="64"/>
      </bottom>
      <diagonal/>
    </border>
    <border>
      <left style="thin">
        <color rgb="FF7F7F7F"/>
      </left>
      <right style="thin">
        <color rgb="FF7F7F7F"/>
      </right>
      <top style="thin">
        <color rgb="FF7F7F7F"/>
      </top>
      <bottom style="medium">
        <color indexed="64"/>
      </bottom>
      <diagonal/>
    </border>
    <border>
      <left style="thin">
        <color rgb="FF7F7F7F"/>
      </left>
      <right style="medium">
        <color indexed="64"/>
      </right>
      <top style="thin">
        <color rgb="FF7F7F7F"/>
      </top>
      <bottom style="medium">
        <color indexed="64"/>
      </bottom>
      <diagonal/>
    </border>
  </borders>
  <cellStyleXfs count="7">
    <xf numFmtId="0" fontId="0" fillId="0" borderId="0"/>
    <xf numFmtId="0" fontId="1" fillId="0" borderId="0" applyNumberFormat="0" applyFill="0" applyBorder="0" applyAlignment="0" applyProtection="0"/>
    <xf numFmtId="0" fontId="6" fillId="3" borderId="1" applyNumberFormat="0" applyFont="0" applyBorder="0" applyAlignment="0">
      <alignment horizontal="left" vertical="center"/>
    </xf>
    <xf numFmtId="0" fontId="3" fillId="4" borderId="9" applyNumberFormat="0" applyFont="0" applyBorder="0" applyAlignment="0" applyProtection="0"/>
    <xf numFmtId="43" fontId="2" fillId="0" borderId="0" applyFont="0" applyFill="0" applyBorder="0" applyAlignment="0" applyProtection="0"/>
    <xf numFmtId="0" fontId="12" fillId="6" borderId="9" applyNumberFormat="0" applyAlignment="0" applyProtection="0"/>
    <xf numFmtId="9" fontId="2" fillId="0" borderId="0" applyFont="0" applyFill="0" applyBorder="0" applyAlignment="0" applyProtection="0"/>
  </cellStyleXfs>
  <cellXfs count="497">
    <xf numFmtId="0" fontId="0" fillId="0" borderId="0" xfId="0"/>
    <xf numFmtId="0" fontId="5" fillId="0" borderId="0" xfId="0" applyFont="1" applyAlignment="1">
      <alignment horizontal="left" wrapText="1" indent="1"/>
    </xf>
    <xf numFmtId="0" fontId="9" fillId="0" borderId="0" xfId="0" applyFont="1"/>
    <xf numFmtId="0" fontId="0" fillId="0" borderId="1" xfId="0" applyBorder="1"/>
    <xf numFmtId="3" fontId="0" fillId="0" borderId="1" xfId="0" applyNumberFormat="1" applyBorder="1"/>
    <xf numFmtId="0" fontId="0" fillId="2" borderId="1" xfId="0" applyFill="1" applyBorder="1"/>
    <xf numFmtId="0" fontId="0" fillId="0" borderId="0" xfId="0" applyAlignment="1">
      <alignment horizontal="center" vertical="center" wrapText="1"/>
    </xf>
    <xf numFmtId="2" fontId="0" fillId="0" borderId="1" xfId="0" applyNumberFormat="1" applyBorder="1"/>
    <xf numFmtId="164" fontId="0" fillId="0" borderId="1" xfId="0" applyNumberFormat="1" applyBorder="1"/>
    <xf numFmtId="0" fontId="5" fillId="0" borderId="0" xfId="0" applyFont="1" applyAlignment="1">
      <alignment horizontal="left" wrapText="1"/>
    </xf>
    <xf numFmtId="0" fontId="17" fillId="0" borderId="0" xfId="0" applyFont="1" applyAlignment="1">
      <alignment horizontal="center" vertical="center" wrapText="1"/>
    </xf>
    <xf numFmtId="0" fontId="19" fillId="0" borderId="0" xfId="0" applyFont="1" applyAlignment="1">
      <alignment horizontal="center" vertical="center" wrapText="1"/>
    </xf>
    <xf numFmtId="0" fontId="20" fillId="0" borderId="0" xfId="0" applyFont="1" applyAlignment="1">
      <alignment horizontal="left" vertical="center" wrapText="1"/>
    </xf>
    <xf numFmtId="0" fontId="15" fillId="3" borderId="14" xfId="2" applyFont="1" applyFill="1" applyBorder="1" applyAlignment="1">
      <alignment horizontal="center" vertical="center" textRotation="90" wrapText="1"/>
    </xf>
    <xf numFmtId="0" fontId="21" fillId="3" borderId="14" xfId="2" applyFont="1" applyFill="1" applyBorder="1" applyAlignment="1">
      <alignment horizontal="center" vertical="center" wrapText="1"/>
    </xf>
    <xf numFmtId="0" fontId="21" fillId="3" borderId="12" xfId="2" applyFont="1" applyFill="1" applyBorder="1" applyAlignment="1">
      <alignment horizontal="center" vertical="center" wrapText="1"/>
    </xf>
    <xf numFmtId="0" fontId="21" fillId="3" borderId="23" xfId="2" applyFont="1" applyFill="1" applyBorder="1" applyAlignment="1">
      <alignment horizontal="center" vertical="center" wrapText="1"/>
    </xf>
    <xf numFmtId="0" fontId="0" fillId="0" borderId="0" xfId="0" applyAlignment="1">
      <alignment wrapText="1"/>
    </xf>
    <xf numFmtId="165" fontId="5" fillId="0" borderId="0" xfId="0" applyNumberFormat="1" applyFont="1" applyAlignment="1">
      <alignment horizontal="left" wrapText="1"/>
    </xf>
    <xf numFmtId="0" fontId="0" fillId="0" borderId="0" xfId="0" applyBorder="1"/>
    <xf numFmtId="1" fontId="0" fillId="0" borderId="1" xfId="0" applyNumberFormat="1" applyBorder="1"/>
    <xf numFmtId="0" fontId="21" fillId="0" borderId="0" xfId="0" applyFont="1" applyAlignment="1">
      <alignment horizontal="left" vertical="center" wrapText="1"/>
    </xf>
    <xf numFmtId="0" fontId="23" fillId="8" borderId="24" xfId="0" applyFont="1" applyFill="1" applyBorder="1" applyAlignment="1" applyProtection="1">
      <alignment horizontal="center" vertical="center" wrapText="1"/>
    </xf>
    <xf numFmtId="0" fontId="0" fillId="9" borderId="24" xfId="0" applyFont="1" applyFill="1" applyBorder="1" applyProtection="1"/>
    <xf numFmtId="0" fontId="0" fillId="9" borderId="24" xfId="0" applyFont="1" applyFill="1" applyBorder="1" applyAlignment="1" applyProtection="1">
      <alignment wrapText="1"/>
    </xf>
    <xf numFmtId="0" fontId="0" fillId="0" borderId="24" xfId="0" applyFont="1" applyBorder="1" applyProtection="1"/>
    <xf numFmtId="0" fontId="0" fillId="0" borderId="24" xfId="0" applyFont="1" applyBorder="1" applyAlignment="1" applyProtection="1">
      <alignment wrapText="1"/>
    </xf>
    <xf numFmtId="14" fontId="0" fillId="0" borderId="1" xfId="0" applyNumberFormat="1" applyBorder="1"/>
    <xf numFmtId="0" fontId="27" fillId="0" borderId="0" xfId="0" applyFont="1" applyAlignment="1">
      <alignment horizontal="left" wrapText="1" indent="1"/>
    </xf>
    <xf numFmtId="0" fontId="15" fillId="0" borderId="0" xfId="0" applyFont="1" applyAlignment="1">
      <alignment horizontal="left" vertical="center" wrapText="1" indent="1"/>
    </xf>
    <xf numFmtId="165" fontId="0" fillId="0" borderId="0" xfId="0" applyNumberFormat="1"/>
    <xf numFmtId="0" fontId="0" fillId="2" borderId="2" xfId="0" applyFill="1" applyBorder="1"/>
    <xf numFmtId="0" fontId="5" fillId="0" borderId="1" xfId="0" applyFont="1" applyBorder="1" applyAlignment="1">
      <alignment horizontal="left" wrapText="1" indent="1"/>
    </xf>
    <xf numFmtId="0" fontId="5" fillId="0" borderId="1" xfId="0" applyFont="1" applyBorder="1" applyAlignment="1">
      <alignment horizontal="left" indent="1"/>
    </xf>
    <xf numFmtId="0" fontId="5" fillId="0" borderId="0" xfId="0" applyFont="1" applyBorder="1" applyAlignment="1">
      <alignment horizontal="left" indent="1"/>
    </xf>
    <xf numFmtId="0" fontId="5" fillId="0" borderId="0" xfId="0" applyFont="1" applyBorder="1" applyAlignment="1">
      <alignment horizontal="left" wrapText="1" indent="1"/>
    </xf>
    <xf numFmtId="0" fontId="5" fillId="0" borderId="6" xfId="0" applyFont="1" applyBorder="1" applyAlignment="1">
      <alignment horizontal="left" indent="1"/>
    </xf>
    <xf numFmtId="0" fontId="5" fillId="0" borderId="6" xfId="0" applyFont="1" applyBorder="1" applyAlignment="1">
      <alignment horizontal="left" wrapText="1" indent="1"/>
    </xf>
    <xf numFmtId="0" fontId="5" fillId="0" borderId="0" xfId="0" applyFont="1" applyFill="1" applyAlignment="1">
      <alignment horizontal="left" wrapText="1" indent="1"/>
    </xf>
    <xf numFmtId="0" fontId="5" fillId="0" borderId="0" xfId="0" applyFont="1" applyFill="1" applyAlignment="1">
      <alignment horizontal="left" vertical="center" wrapText="1" indent="1"/>
    </xf>
    <xf numFmtId="164" fontId="0" fillId="0" borderId="0" xfId="0" applyNumberFormat="1"/>
    <xf numFmtId="0" fontId="0" fillId="0" borderId="1" xfId="0" applyBorder="1" applyAlignment="1">
      <alignment wrapText="1"/>
    </xf>
    <xf numFmtId="2" fontId="0" fillId="0" borderId="0" xfId="0" applyNumberFormat="1" applyBorder="1"/>
    <xf numFmtId="0" fontId="5" fillId="0" borderId="1" xfId="0" applyFont="1" applyBorder="1" applyAlignment="1">
      <alignment horizontal="left" vertical="center" wrapText="1"/>
    </xf>
    <xf numFmtId="0" fontId="5" fillId="0" borderId="0" xfId="3" applyFont="1" applyFill="1" applyBorder="1" applyAlignment="1" applyProtection="1">
      <alignment horizontal="center" vertical="center" wrapText="1"/>
      <protection locked="0"/>
    </xf>
    <xf numFmtId="0" fontId="6" fillId="0" borderId="1" xfId="0" applyFont="1" applyBorder="1" applyAlignment="1">
      <alignment horizontal="centerContinuous" vertical="center" wrapText="1"/>
    </xf>
    <xf numFmtId="0" fontId="5" fillId="0" borderId="1" xfId="0" applyFont="1" applyBorder="1" applyAlignment="1">
      <alignment horizontal="centerContinuous" wrapText="1"/>
    </xf>
    <xf numFmtId="0" fontId="16" fillId="13" borderId="1" xfId="0" applyFont="1" applyFill="1" applyBorder="1" applyAlignment="1">
      <alignment horizontal="centerContinuous" vertical="center" wrapText="1"/>
    </xf>
    <xf numFmtId="0" fontId="16" fillId="13" borderId="1" xfId="0" applyFont="1" applyFill="1" applyBorder="1" applyAlignment="1">
      <alignment horizontal="center" vertical="center" wrapText="1"/>
    </xf>
    <xf numFmtId="0" fontId="17" fillId="13" borderId="17" xfId="0" applyFont="1" applyFill="1" applyBorder="1" applyAlignment="1">
      <alignment horizontal="centerContinuous" vertical="center" wrapText="1"/>
    </xf>
    <xf numFmtId="0" fontId="17" fillId="13" borderId="18" xfId="0" applyFont="1" applyFill="1" applyBorder="1" applyAlignment="1">
      <alignment horizontal="centerContinuous" vertical="center" wrapText="1"/>
    </xf>
    <xf numFmtId="0" fontId="17" fillId="13" borderId="19" xfId="0" applyFont="1" applyFill="1" applyBorder="1" applyAlignment="1">
      <alignment horizontal="centerContinuous" vertical="center" wrapText="1"/>
    </xf>
    <xf numFmtId="0" fontId="7" fillId="13" borderId="21" xfId="0" applyFont="1" applyFill="1" applyBorder="1" applyAlignment="1">
      <alignment horizontal="center" vertical="center" wrapText="1"/>
    </xf>
    <xf numFmtId="0" fontId="7" fillId="13" borderId="14" xfId="0" applyFont="1" applyFill="1" applyBorder="1" applyAlignment="1">
      <alignment horizontal="center" vertical="center" wrapText="1"/>
    </xf>
    <xf numFmtId="0" fontId="17" fillId="14" borderId="17" xfId="0" applyFont="1" applyFill="1" applyBorder="1" applyAlignment="1">
      <alignment horizontal="centerContinuous" vertical="center" wrapText="1"/>
    </xf>
    <xf numFmtId="0" fontId="17" fillId="14" borderId="18" xfId="0" applyFont="1" applyFill="1" applyBorder="1" applyAlignment="1">
      <alignment horizontal="centerContinuous" vertical="center" wrapText="1"/>
    </xf>
    <xf numFmtId="0" fontId="7" fillId="14" borderId="21" xfId="0" applyFont="1" applyFill="1" applyBorder="1" applyAlignment="1">
      <alignment horizontal="center" vertical="center" wrapText="1"/>
    </xf>
    <xf numFmtId="0" fontId="7" fillId="14" borderId="14" xfId="0" applyFont="1" applyFill="1" applyBorder="1" applyAlignment="1">
      <alignment horizontal="center" vertical="center" wrapText="1"/>
    </xf>
    <xf numFmtId="0" fontId="5" fillId="12" borderId="0" xfId="0" applyFont="1" applyFill="1" applyAlignment="1">
      <alignment horizontal="left" wrapText="1"/>
    </xf>
    <xf numFmtId="0" fontId="9" fillId="13" borderId="0" xfId="0" applyFont="1" applyFill="1"/>
    <xf numFmtId="0" fontId="29" fillId="0" borderId="0" xfId="0" applyFont="1"/>
    <xf numFmtId="0" fontId="21" fillId="0" borderId="0" xfId="0" applyFont="1"/>
    <xf numFmtId="0" fontId="21" fillId="0" borderId="26" xfId="0" applyFont="1" applyBorder="1"/>
    <xf numFmtId="0" fontId="31" fillId="0" borderId="0" xfId="0" applyFont="1"/>
    <xf numFmtId="0" fontId="27" fillId="0" borderId="0" xfId="0" applyFont="1"/>
    <xf numFmtId="0" fontId="30" fillId="0" borderId="50" xfId="0" applyFont="1" applyBorder="1"/>
    <xf numFmtId="0" fontId="31" fillId="5" borderId="25" xfId="0" applyFont="1" applyFill="1" applyBorder="1" applyAlignment="1">
      <alignment wrapText="1"/>
    </xf>
    <xf numFmtId="0" fontId="31" fillId="5" borderId="6" xfId="0" applyFont="1" applyFill="1" applyBorder="1" applyAlignment="1">
      <alignment horizontal="right" wrapText="1"/>
    </xf>
    <xf numFmtId="0" fontId="31" fillId="5" borderId="78" xfId="0" applyFont="1" applyFill="1" applyBorder="1" applyAlignment="1">
      <alignment horizontal="right" wrapText="1"/>
    </xf>
    <xf numFmtId="0" fontId="31" fillId="0" borderId="47" xfId="0" applyFont="1" applyBorder="1"/>
    <xf numFmtId="0" fontId="31" fillId="0" borderId="25" xfId="0" applyFont="1" applyBorder="1"/>
    <xf numFmtId="0" fontId="31" fillId="14" borderId="82" xfId="0" applyFont="1" applyFill="1" applyBorder="1"/>
    <xf numFmtId="164" fontId="31" fillId="14" borderId="1" xfId="0" applyNumberFormat="1" applyFont="1" applyFill="1" applyBorder="1" applyAlignment="1" applyProtection="1">
      <alignment horizontal="right"/>
      <protection hidden="1"/>
    </xf>
    <xf numFmtId="3" fontId="31" fillId="14" borderId="2" xfId="0" applyNumberFormat="1" applyFont="1" applyFill="1" applyBorder="1" applyAlignment="1" applyProtection="1">
      <alignment horizontal="right"/>
      <protection hidden="1"/>
    </xf>
    <xf numFmtId="164" fontId="31" fillId="14" borderId="47" xfId="0" applyNumberFormat="1" applyFont="1" applyFill="1" applyBorder="1" applyAlignment="1" applyProtection="1">
      <alignment horizontal="right"/>
      <protection hidden="1"/>
    </xf>
    <xf numFmtId="0" fontId="31" fillId="0" borderId="82" xfId="0" applyFont="1" applyBorder="1"/>
    <xf numFmtId="0" fontId="31" fillId="0" borderId="7" xfId="0" applyFont="1" applyBorder="1"/>
    <xf numFmtId="0" fontId="18" fillId="0" borderId="83" xfId="0" applyFont="1" applyBorder="1"/>
    <xf numFmtId="0" fontId="21" fillId="0" borderId="79" xfId="0" applyFont="1" applyBorder="1"/>
    <xf numFmtId="0" fontId="31" fillId="5" borderId="38" xfId="0" applyFont="1" applyFill="1" applyBorder="1" applyAlignment="1">
      <alignment vertical="center"/>
    </xf>
    <xf numFmtId="0" fontId="31" fillId="5" borderId="39" xfId="0" applyFont="1" applyFill="1" applyBorder="1" applyAlignment="1">
      <alignment vertical="center"/>
    </xf>
    <xf numFmtId="0" fontId="31" fillId="5" borderId="41" xfId="0" applyFont="1" applyFill="1" applyBorder="1" applyAlignment="1">
      <alignment vertical="center"/>
    </xf>
    <xf numFmtId="0" fontId="31" fillId="5" borderId="37" xfId="0" applyFont="1" applyFill="1" applyBorder="1" applyAlignment="1">
      <alignment vertical="center"/>
    </xf>
    <xf numFmtId="0" fontId="31" fillId="5" borderId="43" xfId="0" applyFont="1" applyFill="1" applyBorder="1" applyAlignment="1">
      <alignment vertical="center"/>
    </xf>
    <xf numFmtId="0" fontId="31" fillId="5" borderId="26" xfId="0" applyFont="1" applyFill="1" applyBorder="1" applyAlignment="1">
      <alignment vertical="center"/>
    </xf>
    <xf numFmtId="0" fontId="32" fillId="0" borderId="0" xfId="0" applyFont="1"/>
    <xf numFmtId="0" fontId="33" fillId="0" borderId="0" xfId="0" applyFont="1"/>
    <xf numFmtId="0" fontId="31" fillId="0" borderId="26" xfId="0" applyFont="1" applyBorder="1"/>
    <xf numFmtId="0" fontId="15" fillId="0" borderId="0" xfId="0" applyFont="1"/>
    <xf numFmtId="0" fontId="32" fillId="0" borderId="0" xfId="0" applyFont="1" applyAlignment="1">
      <alignment horizontal="left" indent="1"/>
    </xf>
    <xf numFmtId="0" fontId="9" fillId="5" borderId="29" xfId="0" applyFont="1" applyFill="1" applyBorder="1" applyAlignment="1">
      <alignment horizontal="right" vertical="center"/>
    </xf>
    <xf numFmtId="0" fontId="9" fillId="5" borderId="27" xfId="0" applyFont="1" applyFill="1" applyBorder="1" applyAlignment="1">
      <alignment horizontal="right" vertical="center"/>
    </xf>
    <xf numFmtId="0" fontId="9" fillId="5" borderId="34" xfId="0" applyFont="1" applyFill="1" applyBorder="1" applyAlignment="1">
      <alignment horizontal="right" vertical="center"/>
    </xf>
    <xf numFmtId="0" fontId="19" fillId="13" borderId="0" xfId="0" applyFont="1" applyFill="1"/>
    <xf numFmtId="0" fontId="9" fillId="0" borderId="0" xfId="0" applyFont="1" applyAlignment="1">
      <alignment vertical="top" wrapText="1"/>
    </xf>
    <xf numFmtId="0" fontId="37" fillId="0" borderId="0" xfId="0" applyFont="1"/>
    <xf numFmtId="0" fontId="9" fillId="0" borderId="8" xfId="0" applyFont="1" applyBorder="1" applyAlignment="1">
      <alignment horizontal="centerContinuous"/>
    </xf>
    <xf numFmtId="0" fontId="9" fillId="0" borderId="47" xfId="0" applyFont="1" applyBorder="1" applyAlignment="1">
      <alignment horizontal="centerContinuous"/>
    </xf>
    <xf numFmtId="0" fontId="9" fillId="0" borderId="62" xfId="0" applyFont="1" applyBorder="1" applyAlignment="1">
      <alignment horizontal="centerContinuous"/>
    </xf>
    <xf numFmtId="0" fontId="9" fillId="11" borderId="22" xfId="0" applyFont="1" applyFill="1" applyBorder="1"/>
    <xf numFmtId="0" fontId="9" fillId="0" borderId="0" xfId="0" applyFont="1" applyBorder="1"/>
    <xf numFmtId="0" fontId="9" fillId="11" borderId="72" xfId="0" applyFont="1" applyFill="1" applyBorder="1"/>
    <xf numFmtId="0" fontId="21" fillId="0" borderId="53" xfId="0" applyFont="1" applyBorder="1"/>
    <xf numFmtId="0" fontId="9" fillId="0" borderId="53" xfId="0" applyFont="1" applyBorder="1"/>
    <xf numFmtId="0" fontId="9" fillId="0" borderId="54" xfId="0" applyFont="1" applyBorder="1"/>
    <xf numFmtId="0" fontId="21" fillId="0" borderId="55" xfId="0" applyFont="1" applyBorder="1"/>
    <xf numFmtId="0" fontId="21" fillId="0" borderId="0" xfId="0" applyFont="1" applyBorder="1"/>
    <xf numFmtId="0" fontId="9" fillId="0" borderId="56" xfId="0" applyFont="1" applyBorder="1"/>
    <xf numFmtId="0" fontId="33" fillId="0" borderId="52" xfId="0" applyFont="1" applyBorder="1"/>
    <xf numFmtId="0" fontId="9" fillId="0" borderId="52" xfId="0" applyFont="1" applyBorder="1"/>
    <xf numFmtId="0" fontId="9" fillId="0" borderId="58" xfId="0" applyFont="1" applyBorder="1"/>
    <xf numFmtId="0" fontId="21" fillId="12" borderId="0" xfId="0" applyFont="1" applyFill="1" applyBorder="1"/>
    <xf numFmtId="0" fontId="9" fillId="12" borderId="0" xfId="0" applyFont="1" applyFill="1"/>
    <xf numFmtId="0" fontId="9" fillId="12" borderId="0" xfId="0" applyFont="1" applyFill="1" applyBorder="1"/>
    <xf numFmtId="0" fontId="40" fillId="0" borderId="0" xfId="0" applyFont="1"/>
    <xf numFmtId="0" fontId="30" fillId="0" borderId="8" xfId="0" applyFont="1" applyBorder="1" applyAlignment="1">
      <alignment horizontal="centerContinuous"/>
    </xf>
    <xf numFmtId="0" fontId="30" fillId="0" borderId="47" xfId="0" applyFont="1" applyBorder="1" applyAlignment="1">
      <alignment horizontal="centerContinuous"/>
    </xf>
    <xf numFmtId="0" fontId="30" fillId="0" borderId="62" xfId="0" applyFont="1" applyBorder="1" applyAlignment="1">
      <alignment horizontal="centerContinuous"/>
    </xf>
    <xf numFmtId="0" fontId="30" fillId="0" borderId="65" xfId="0" applyFont="1" applyBorder="1" applyAlignment="1">
      <alignment horizontal="centerContinuous"/>
    </xf>
    <xf numFmtId="0" fontId="30" fillId="0" borderId="2" xfId="0" applyFont="1" applyBorder="1" applyAlignment="1">
      <alignment horizontal="center"/>
    </xf>
    <xf numFmtId="0" fontId="30" fillId="11" borderId="22" xfId="0" applyFont="1" applyFill="1" applyBorder="1"/>
    <xf numFmtId="0" fontId="30" fillId="11" borderId="67" xfId="0" applyFont="1" applyFill="1" applyBorder="1"/>
    <xf numFmtId="0" fontId="30" fillId="0" borderId="25" xfId="0" applyFont="1" applyBorder="1" applyAlignment="1">
      <alignment horizontal="centerContinuous"/>
    </xf>
    <xf numFmtId="0" fontId="30" fillId="0" borderId="22" xfId="0" applyFont="1" applyBorder="1" applyAlignment="1">
      <alignment horizontal="center"/>
    </xf>
    <xf numFmtId="0" fontId="30" fillId="0" borderId="65" xfId="0" applyFont="1" applyBorder="1" applyAlignment="1">
      <alignment horizontal="center"/>
    </xf>
    <xf numFmtId="0" fontId="31" fillId="0" borderId="21" xfId="0" applyFont="1" applyBorder="1"/>
    <xf numFmtId="0" fontId="19" fillId="13" borderId="57" xfId="0" applyFont="1" applyFill="1" applyBorder="1"/>
    <xf numFmtId="0" fontId="19" fillId="13" borderId="52" xfId="0" applyFont="1" applyFill="1" applyBorder="1"/>
    <xf numFmtId="0" fontId="42" fillId="13" borderId="59" xfId="0" applyFont="1" applyFill="1" applyBorder="1" applyAlignment="1">
      <alignment horizontal="centerContinuous"/>
    </xf>
    <xf numFmtId="0" fontId="42" fillId="13" borderId="60" xfId="0" applyFont="1" applyFill="1" applyBorder="1" applyAlignment="1">
      <alignment horizontal="centerContinuous"/>
    </xf>
    <xf numFmtId="0" fontId="42" fillId="13" borderId="61" xfId="0" applyFont="1" applyFill="1" applyBorder="1" applyAlignment="1">
      <alignment horizontal="centerContinuous"/>
    </xf>
    <xf numFmtId="0" fontId="42" fillId="13" borderId="68" xfId="0" applyFont="1" applyFill="1" applyBorder="1" applyAlignment="1">
      <alignment horizontal="centerContinuous"/>
    </xf>
    <xf numFmtId="0" fontId="42" fillId="13" borderId="49" xfId="0" applyFont="1" applyFill="1" applyBorder="1" applyAlignment="1">
      <alignment horizontal="centerContinuous"/>
    </xf>
    <xf numFmtId="0" fontId="42" fillId="13" borderId="69" xfId="0" applyFont="1" applyFill="1" applyBorder="1" applyAlignment="1">
      <alignment horizontal="centerContinuous"/>
    </xf>
    <xf numFmtId="0" fontId="30" fillId="5" borderId="63" xfId="0" applyFont="1" applyFill="1" applyBorder="1" applyAlignment="1">
      <alignment horizontal="centerContinuous"/>
    </xf>
    <xf numFmtId="0" fontId="30" fillId="5" borderId="50" xfId="0" applyFont="1" applyFill="1" applyBorder="1" applyAlignment="1">
      <alignment horizontal="centerContinuous"/>
    </xf>
    <xf numFmtId="0" fontId="30" fillId="5" borderId="64" xfId="0" applyFont="1" applyFill="1" applyBorder="1" applyAlignment="1">
      <alignment horizontal="centerContinuous"/>
    </xf>
    <xf numFmtId="0" fontId="30" fillId="5" borderId="66" xfId="0" applyFont="1" applyFill="1" applyBorder="1" applyAlignment="1">
      <alignment horizontal="centerContinuous"/>
    </xf>
    <xf numFmtId="0" fontId="30" fillId="5" borderId="46" xfId="0" applyFont="1" applyFill="1" applyBorder="1" applyAlignment="1">
      <alignment horizontal="center"/>
    </xf>
    <xf numFmtId="0" fontId="30" fillId="5" borderId="51" xfId="0" applyFont="1" applyFill="1" applyBorder="1" applyAlignment="1">
      <alignment horizontal="centerContinuous"/>
    </xf>
    <xf numFmtId="0" fontId="30" fillId="5" borderId="67" xfId="0" applyFont="1" applyFill="1" applyBorder="1" applyAlignment="1">
      <alignment horizontal="center" vertical="center"/>
    </xf>
    <xf numFmtId="3" fontId="30" fillId="5" borderId="63" xfId="0" applyNumberFormat="1" applyFont="1" applyFill="1" applyBorder="1" applyAlignment="1">
      <alignment horizontal="centerContinuous"/>
    </xf>
    <xf numFmtId="0" fontId="30" fillId="2" borderId="63" xfId="0" applyFont="1" applyFill="1" applyBorder="1" applyAlignment="1">
      <alignment horizontal="centerContinuous"/>
    </xf>
    <xf numFmtId="0" fontId="30" fillId="2" borderId="50" xfId="0" applyFont="1" applyFill="1" applyBorder="1" applyAlignment="1">
      <alignment horizontal="centerContinuous"/>
    </xf>
    <xf numFmtId="0" fontId="30" fillId="2" borderId="64" xfId="0" applyFont="1" applyFill="1" applyBorder="1" applyAlignment="1">
      <alignment horizontal="centerContinuous"/>
    </xf>
    <xf numFmtId="0" fontId="30" fillId="2" borderId="66" xfId="0" applyFont="1" applyFill="1" applyBorder="1" applyAlignment="1">
      <alignment horizontal="centerContinuous"/>
    </xf>
    <xf numFmtId="0" fontId="30" fillId="2" borderId="46" xfId="0" applyFont="1" applyFill="1" applyBorder="1" applyAlignment="1">
      <alignment horizontal="center"/>
    </xf>
    <xf numFmtId="0" fontId="9" fillId="2" borderId="63" xfId="0" applyFont="1" applyFill="1" applyBorder="1" applyAlignment="1">
      <alignment horizontal="centerContinuous"/>
    </xf>
    <xf numFmtId="0" fontId="9" fillId="2" borderId="50" xfId="0" applyFont="1" applyFill="1" applyBorder="1" applyAlignment="1">
      <alignment horizontal="centerContinuous"/>
    </xf>
    <xf numFmtId="0" fontId="9" fillId="2" borderId="64" xfId="0" applyFont="1" applyFill="1" applyBorder="1" applyAlignment="1">
      <alignment horizontal="centerContinuous"/>
    </xf>
    <xf numFmtId="0" fontId="30" fillId="2" borderId="66" xfId="0" applyFont="1" applyFill="1" applyBorder="1" applyAlignment="1">
      <alignment horizontal="center"/>
    </xf>
    <xf numFmtId="14" fontId="9" fillId="2" borderId="63" xfId="0" applyNumberFormat="1" applyFont="1" applyFill="1" applyBorder="1" applyAlignment="1">
      <alignment horizontal="centerContinuous"/>
    </xf>
    <xf numFmtId="0" fontId="41" fillId="2" borderId="64" xfId="0" applyFont="1" applyFill="1" applyBorder="1" applyAlignment="1">
      <alignment horizontal="centerContinuous"/>
    </xf>
    <xf numFmtId="0" fontId="30" fillId="2" borderId="57" xfId="0" applyFont="1" applyFill="1" applyBorder="1" applyAlignment="1">
      <alignment horizontal="centerContinuous"/>
    </xf>
    <xf numFmtId="0" fontId="30" fillId="2" borderId="52" xfId="0" applyFont="1" applyFill="1" applyBorder="1" applyAlignment="1">
      <alignment horizontal="centerContinuous"/>
    </xf>
    <xf numFmtId="0" fontId="30" fillId="2" borderId="58" xfId="0" applyFont="1" applyFill="1" applyBorder="1" applyAlignment="1">
      <alignment horizontal="centerContinuous"/>
    </xf>
    <xf numFmtId="0" fontId="30" fillId="2" borderId="70" xfId="0" applyFont="1" applyFill="1" applyBorder="1" applyAlignment="1">
      <alignment horizontal="center"/>
    </xf>
    <xf numFmtId="0" fontId="30" fillId="2" borderId="71" xfId="0" applyFont="1" applyFill="1" applyBorder="1" applyAlignment="1">
      <alignment horizontal="center"/>
    </xf>
    <xf numFmtId="0" fontId="23" fillId="13" borderId="1" xfId="0" applyFont="1" applyFill="1" applyBorder="1"/>
    <xf numFmtId="0" fontId="23" fillId="13" borderId="2" xfId="0" applyFont="1" applyFill="1" applyBorder="1"/>
    <xf numFmtId="0" fontId="9" fillId="0" borderId="0" xfId="0" applyFont="1" applyAlignment="1">
      <alignment horizontal="center"/>
    </xf>
    <xf numFmtId="0" fontId="37" fillId="13" borderId="1" xfId="0" applyFont="1" applyFill="1" applyBorder="1" applyAlignment="1">
      <alignment horizontal="centerContinuous"/>
    </xf>
    <xf numFmtId="0" fontId="37" fillId="13" borderId="1" xfId="0" applyFont="1" applyFill="1" applyBorder="1" applyAlignment="1">
      <alignment horizontal="center" vertical="center" wrapText="1"/>
    </xf>
    <xf numFmtId="0" fontId="9" fillId="0" borderId="0" xfId="0" applyFont="1" applyAlignment="1">
      <alignment horizontal="center" vertical="center" wrapText="1"/>
    </xf>
    <xf numFmtId="0" fontId="9" fillId="0" borderId="0" xfId="0" applyFont="1" applyAlignment="1">
      <alignment vertical="center" wrapText="1"/>
    </xf>
    <xf numFmtId="0" fontId="37" fillId="13" borderId="1" xfId="0" applyFont="1" applyFill="1" applyBorder="1" applyAlignment="1">
      <alignment horizontal="center" vertical="center"/>
    </xf>
    <xf numFmtId="0" fontId="9" fillId="5" borderId="1" xfId="0" applyFont="1" applyFill="1" applyBorder="1" applyAlignment="1">
      <alignment horizontal="center" vertical="center"/>
    </xf>
    <xf numFmtId="0" fontId="9" fillId="0" borderId="0" xfId="0" applyFont="1" applyAlignment="1">
      <alignment vertical="center"/>
    </xf>
    <xf numFmtId="3" fontId="37" fillId="13" borderId="1" xfId="0" applyNumberFormat="1" applyFont="1" applyFill="1" applyBorder="1" applyAlignment="1">
      <alignment horizontal="center" vertical="center"/>
    </xf>
    <xf numFmtId="3" fontId="9" fillId="5" borderId="1" xfId="0" applyNumberFormat="1" applyFont="1" applyFill="1" applyBorder="1" applyAlignment="1">
      <alignment horizontal="center" vertical="center"/>
    </xf>
    <xf numFmtId="3" fontId="9" fillId="11" borderId="1" xfId="0" applyNumberFormat="1" applyFont="1" applyFill="1" applyBorder="1" applyAlignment="1">
      <alignment horizontal="center" vertical="center"/>
    </xf>
    <xf numFmtId="3" fontId="9" fillId="15" borderId="1" xfId="0" applyNumberFormat="1" applyFont="1" applyFill="1" applyBorder="1" applyAlignment="1">
      <alignment horizontal="center" vertical="center"/>
    </xf>
    <xf numFmtId="1" fontId="9" fillId="5" borderId="1" xfId="0" applyNumberFormat="1" applyFont="1" applyFill="1" applyBorder="1" applyAlignment="1">
      <alignment horizontal="center" vertical="center"/>
    </xf>
    <xf numFmtId="0" fontId="39" fillId="0" borderId="0" xfId="0" applyFont="1" applyAlignment="1">
      <alignment vertical="center"/>
    </xf>
    <xf numFmtId="0" fontId="9" fillId="0" borderId="0" xfId="0" applyFont="1" applyAlignment="1">
      <alignment horizontal="center" vertical="center"/>
    </xf>
    <xf numFmtId="0" fontId="37" fillId="13" borderId="1" xfId="0" applyFont="1" applyFill="1" applyBorder="1" applyAlignment="1">
      <alignment horizontal="centerContinuous" vertical="center"/>
    </xf>
    <xf numFmtId="1" fontId="9" fillId="7" borderId="1" xfId="0" applyNumberFormat="1" applyFont="1" applyFill="1" applyBorder="1" applyAlignment="1">
      <alignment horizontal="center" vertical="center"/>
    </xf>
    <xf numFmtId="0" fontId="39" fillId="0" borderId="0" xfId="0" applyFont="1"/>
    <xf numFmtId="1" fontId="9" fillId="0" borderId="0" xfId="0" applyNumberFormat="1" applyFont="1" applyAlignment="1">
      <alignment vertical="center"/>
    </xf>
    <xf numFmtId="1" fontId="37" fillId="13" borderId="1" xfId="0" applyNumberFormat="1" applyFont="1" applyFill="1" applyBorder="1" applyAlignment="1">
      <alignment horizontal="centerContinuous" vertical="center"/>
    </xf>
    <xf numFmtId="1" fontId="37" fillId="13" borderId="1" xfId="0" applyNumberFormat="1" applyFont="1" applyFill="1" applyBorder="1" applyAlignment="1">
      <alignment horizontal="center" vertical="center" wrapText="1"/>
    </xf>
    <xf numFmtId="3" fontId="9" fillId="0" borderId="1" xfId="0" applyNumberFormat="1" applyFont="1" applyFill="1" applyBorder="1" applyAlignment="1">
      <alignment horizontal="center" vertical="center"/>
    </xf>
    <xf numFmtId="3" fontId="9" fillId="10" borderId="1" xfId="0" applyNumberFormat="1" applyFont="1" applyFill="1" applyBorder="1" applyAlignment="1">
      <alignment horizontal="center" vertical="center"/>
    </xf>
    <xf numFmtId="1" fontId="9" fillId="0" borderId="1" xfId="0" applyNumberFormat="1" applyFont="1" applyFill="1" applyBorder="1" applyAlignment="1">
      <alignment horizontal="center" vertical="center"/>
    </xf>
    <xf numFmtId="0" fontId="10" fillId="2" borderId="1" xfId="0" applyFont="1" applyFill="1" applyBorder="1" applyAlignment="1">
      <alignment horizontal="center" vertical="center"/>
    </xf>
    <xf numFmtId="0" fontId="42" fillId="13" borderId="1" xfId="0" applyFont="1" applyFill="1" applyBorder="1" applyAlignment="1">
      <alignment horizontal="center" vertical="center" wrapText="1"/>
    </xf>
    <xf numFmtId="0" fontId="42" fillId="13" borderId="1" xfId="0" applyFont="1" applyFill="1" applyBorder="1" applyAlignment="1">
      <alignment horizontal="center" vertical="center"/>
    </xf>
    <xf numFmtId="0" fontId="9" fillId="11" borderId="1" xfId="0" applyFont="1" applyFill="1" applyBorder="1" applyAlignment="1">
      <alignment horizontal="center" vertical="center"/>
    </xf>
    <xf numFmtId="0" fontId="25" fillId="14" borderId="1" xfId="0" applyFont="1" applyFill="1" applyBorder="1" applyAlignment="1">
      <alignment wrapText="1"/>
    </xf>
    <xf numFmtId="0" fontId="25" fillId="14" borderId="6" xfId="0" applyFont="1" applyFill="1" applyBorder="1" applyAlignment="1">
      <alignment wrapText="1"/>
    </xf>
    <xf numFmtId="2" fontId="25" fillId="14" borderId="1" xfId="0" applyNumberFormat="1" applyFont="1" applyFill="1" applyBorder="1" applyAlignment="1">
      <alignment wrapText="1"/>
    </xf>
    <xf numFmtId="0" fontId="25" fillId="14" borderId="7" xfId="0" applyFont="1" applyFill="1" applyBorder="1" applyAlignment="1">
      <alignment wrapText="1"/>
    </xf>
    <xf numFmtId="0" fontId="0" fillId="14" borderId="0" xfId="0" applyFill="1"/>
    <xf numFmtId="0" fontId="25" fillId="13" borderId="1" xfId="0" applyFont="1" applyFill="1" applyBorder="1" applyAlignment="1">
      <alignment horizontal="centerContinuous" wrapText="1"/>
    </xf>
    <xf numFmtId="0" fontId="25" fillId="13" borderId="1" xfId="0" applyFont="1" applyFill="1" applyBorder="1" applyAlignment="1">
      <alignment wrapText="1"/>
    </xf>
    <xf numFmtId="2" fontId="25" fillId="13" borderId="48" xfId="0" applyNumberFormat="1" applyFont="1" applyFill="1" applyBorder="1" applyAlignment="1">
      <alignment wrapText="1"/>
    </xf>
    <xf numFmtId="2" fontId="25" fillId="13" borderId="1" xfId="0" applyNumberFormat="1" applyFont="1" applyFill="1" applyBorder="1" applyAlignment="1">
      <alignment wrapText="1"/>
    </xf>
    <xf numFmtId="0" fontId="25" fillId="13" borderId="0" xfId="0" applyFont="1" applyFill="1" applyBorder="1" applyAlignment="1">
      <alignment wrapText="1"/>
    </xf>
    <xf numFmtId="0" fontId="25" fillId="13" borderId="0" xfId="0" applyFont="1" applyFill="1"/>
    <xf numFmtId="0" fontId="0" fillId="5" borderId="1" xfId="0" applyFill="1" applyBorder="1"/>
    <xf numFmtId="2" fontId="0" fillId="5" borderId="6" xfId="0" applyNumberFormat="1" applyFill="1" applyBorder="1"/>
    <xf numFmtId="2" fontId="0" fillId="5" borderId="1" xfId="0" applyNumberFormat="1" applyFill="1" applyBorder="1"/>
    <xf numFmtId="0" fontId="0" fillId="5" borderId="7" xfId="0" applyFill="1" applyBorder="1"/>
    <xf numFmtId="0" fontId="0" fillId="5" borderId="7" xfId="0" applyNumberFormat="1" applyFill="1" applyBorder="1"/>
    <xf numFmtId="166" fontId="0" fillId="5" borderId="7" xfId="0" applyNumberFormat="1" applyFill="1" applyBorder="1"/>
    <xf numFmtId="0" fontId="0" fillId="11" borderId="1" xfId="0" applyFill="1" applyBorder="1"/>
    <xf numFmtId="3" fontId="0" fillId="2" borderId="1" xfId="0" applyNumberFormat="1" applyFill="1" applyBorder="1"/>
    <xf numFmtId="2" fontId="0" fillId="2" borderId="6" xfId="0" applyNumberFormat="1" applyFill="1" applyBorder="1"/>
    <xf numFmtId="2" fontId="0" fillId="2" borderId="1" xfId="0" applyNumberFormat="1" applyFill="1" applyBorder="1"/>
    <xf numFmtId="0" fontId="0" fillId="2" borderId="7" xfId="0" applyFill="1" applyBorder="1"/>
    <xf numFmtId="3" fontId="0" fillId="2" borderId="7" xfId="0" applyNumberFormat="1" applyFill="1" applyBorder="1"/>
    <xf numFmtId="166" fontId="0" fillId="2" borderId="7" xfId="0" applyNumberFormat="1" applyFill="1" applyBorder="1"/>
    <xf numFmtId="0" fontId="0" fillId="16" borderId="1" xfId="0" applyFill="1" applyBorder="1"/>
    <xf numFmtId="2" fontId="0" fillId="16" borderId="6" xfId="0" applyNumberFormat="1" applyFill="1" applyBorder="1"/>
    <xf numFmtId="2" fontId="0" fillId="16" borderId="1" xfId="0" applyNumberFormat="1" applyFill="1" applyBorder="1"/>
    <xf numFmtId="0" fontId="0" fillId="16" borderId="7" xfId="0" applyFill="1" applyBorder="1"/>
    <xf numFmtId="0" fontId="0" fillId="16" borderId="7" xfId="0" applyNumberFormat="1" applyFill="1" applyBorder="1"/>
    <xf numFmtId="166" fontId="0" fillId="16" borderId="7" xfId="0" applyNumberFormat="1" applyFill="1" applyBorder="1"/>
    <xf numFmtId="0" fontId="0" fillId="12" borderId="1" xfId="0" applyFill="1" applyBorder="1"/>
    <xf numFmtId="2" fontId="0" fillId="12" borderId="6" xfId="0" applyNumberFormat="1" applyFill="1" applyBorder="1"/>
    <xf numFmtId="2" fontId="0" fillId="12" borderId="1" xfId="0" applyNumberFormat="1" applyFill="1" applyBorder="1"/>
    <xf numFmtId="0" fontId="0" fillId="12" borderId="7" xfId="0" applyFill="1" applyBorder="1"/>
    <xf numFmtId="166" fontId="0" fillId="12" borderId="7" xfId="0" applyNumberFormat="1" applyFill="1" applyBorder="1"/>
    <xf numFmtId="3" fontId="0" fillId="16" borderId="1" xfId="0" applyNumberFormat="1" applyFill="1" applyBorder="1"/>
    <xf numFmtId="3" fontId="0" fillId="16" borderId="7" xfId="0" applyNumberFormat="1" applyFill="1" applyBorder="1"/>
    <xf numFmtId="0" fontId="0" fillId="12" borderId="2" xfId="0" applyFill="1" applyBorder="1"/>
    <xf numFmtId="3" fontId="0" fillId="12" borderId="1" xfId="0" applyNumberFormat="1" applyFill="1" applyBorder="1"/>
    <xf numFmtId="3" fontId="0" fillId="12" borderId="7" xfId="0" applyNumberFormat="1" applyFill="1" applyBorder="1"/>
    <xf numFmtId="3" fontId="0" fillId="12" borderId="2" xfId="0" applyNumberFormat="1" applyFill="1" applyBorder="1"/>
    <xf numFmtId="2" fontId="0" fillId="12" borderId="2" xfId="0" applyNumberFormat="1" applyFill="1" applyBorder="1"/>
    <xf numFmtId="0" fontId="0" fillId="12" borderId="25" xfId="0" applyFill="1" applyBorder="1"/>
    <xf numFmtId="0" fontId="9" fillId="0" borderId="0" xfId="0" applyFont="1" applyAlignment="1" applyProtection="1">
      <alignment vertical="center"/>
    </xf>
    <xf numFmtId="0" fontId="9" fillId="0" borderId="0" xfId="0" applyFont="1" applyAlignment="1" applyProtection="1">
      <alignment horizontal="center" vertical="center"/>
    </xf>
    <xf numFmtId="0" fontId="9" fillId="0" borderId="0" xfId="0" applyFont="1" applyAlignment="1" applyProtection="1">
      <alignment horizontal="center" vertical="center" wrapText="1"/>
    </xf>
    <xf numFmtId="0" fontId="9" fillId="2" borderId="1" xfId="0" applyFont="1" applyFill="1" applyBorder="1" applyAlignment="1" applyProtection="1">
      <alignment horizontal="center" vertical="center"/>
    </xf>
    <xf numFmtId="0" fontId="9" fillId="0" borderId="0" xfId="0" applyFont="1" applyProtection="1"/>
    <xf numFmtId="0" fontId="47" fillId="13" borderId="1" xfId="0" applyFont="1" applyFill="1" applyBorder="1" applyAlignment="1" applyProtection="1">
      <alignment horizontal="centerContinuous" vertical="center" wrapText="1"/>
    </xf>
    <xf numFmtId="0" fontId="37" fillId="13" borderId="6" xfId="0" applyFont="1" applyFill="1" applyBorder="1" applyAlignment="1" applyProtection="1">
      <alignment horizontal="centerContinuous" vertical="center"/>
    </xf>
    <xf numFmtId="0" fontId="37" fillId="13" borderId="1" xfId="0" applyFont="1" applyFill="1" applyBorder="1" applyAlignment="1" applyProtection="1">
      <alignment horizontal="centerContinuous" vertical="center"/>
    </xf>
    <xf numFmtId="0" fontId="47" fillId="14" borderId="1" xfId="0" applyFont="1" applyFill="1" applyBorder="1" applyAlignment="1" applyProtection="1">
      <alignment horizontal="centerContinuous" vertical="center"/>
    </xf>
    <xf numFmtId="0" fontId="47" fillId="14" borderId="1" xfId="0" applyFont="1" applyFill="1" applyBorder="1" applyAlignment="1" applyProtection="1">
      <alignment horizontal="centerContinuous" vertical="center" wrapText="1"/>
    </xf>
    <xf numFmtId="165" fontId="17" fillId="14" borderId="1" xfId="0" applyNumberFormat="1" applyFont="1" applyFill="1" applyBorder="1" applyAlignment="1" applyProtection="1">
      <alignment horizontal="center" vertical="center"/>
      <protection hidden="1"/>
    </xf>
    <xf numFmtId="0" fontId="21" fillId="0" borderId="0" xfId="0" applyFont="1" applyAlignment="1" applyProtection="1">
      <alignment horizontal="center" vertical="center"/>
    </xf>
    <xf numFmtId="164" fontId="17" fillId="14" borderId="1" xfId="0" applyNumberFormat="1" applyFont="1" applyFill="1" applyBorder="1" applyAlignment="1" applyProtection="1">
      <alignment horizontal="center" vertical="center"/>
      <protection hidden="1"/>
    </xf>
    <xf numFmtId="168" fontId="17" fillId="14" borderId="1" xfId="4" applyNumberFormat="1" applyFont="1" applyFill="1" applyBorder="1" applyAlignment="1" applyProtection="1">
      <alignment horizontal="center" vertical="center"/>
      <protection hidden="1"/>
    </xf>
    <xf numFmtId="167" fontId="17" fillId="14" borderId="1" xfId="0" applyNumberFormat="1" applyFont="1" applyFill="1" applyBorder="1" applyAlignment="1" applyProtection="1">
      <alignment horizontal="center" vertical="center"/>
      <protection hidden="1"/>
    </xf>
    <xf numFmtId="166" fontId="17" fillId="14" borderId="1" xfId="0" applyNumberFormat="1" applyFont="1" applyFill="1" applyBorder="1" applyAlignment="1" applyProtection="1">
      <alignment horizontal="center" vertical="center"/>
      <protection hidden="1"/>
    </xf>
    <xf numFmtId="0" fontId="7" fillId="13" borderId="12" xfId="0" applyFont="1" applyFill="1" applyBorder="1" applyAlignment="1" applyProtection="1">
      <alignment horizontal="center" vertical="center" wrapText="1"/>
    </xf>
    <xf numFmtId="0" fontId="7" fillId="13" borderId="2" xfId="0" applyFont="1" applyFill="1" applyBorder="1" applyAlignment="1" applyProtection="1">
      <alignment horizontal="center" vertical="center" wrapText="1"/>
    </xf>
    <xf numFmtId="0" fontId="7" fillId="14" borderId="1" xfId="0" applyFont="1" applyFill="1" applyBorder="1" applyAlignment="1" applyProtection="1">
      <alignment horizontal="center" vertical="center" wrapText="1"/>
    </xf>
    <xf numFmtId="165" fontId="7" fillId="13" borderId="12" xfId="0" applyNumberFormat="1" applyFont="1" applyFill="1" applyBorder="1" applyAlignment="1" applyProtection="1">
      <alignment horizontal="center" vertical="center" wrapText="1"/>
    </xf>
    <xf numFmtId="0" fontId="7" fillId="13" borderId="1" xfId="0" applyFont="1" applyFill="1" applyBorder="1" applyAlignment="1" applyProtection="1">
      <alignment horizontal="center" vertical="center" wrapText="1"/>
    </xf>
    <xf numFmtId="0" fontId="9" fillId="0" borderId="0" xfId="0" applyFont="1" applyAlignment="1" applyProtection="1">
      <alignment vertical="center" wrapText="1"/>
    </xf>
    <xf numFmtId="0" fontId="9" fillId="5" borderId="2" xfId="0" applyFont="1" applyFill="1" applyBorder="1" applyAlignment="1" applyProtection="1">
      <alignment horizontal="center" vertical="center" wrapText="1"/>
      <protection locked="0"/>
    </xf>
    <xf numFmtId="0" fontId="9" fillId="5" borderId="12" xfId="0" applyFont="1" applyFill="1" applyBorder="1" applyAlignment="1" applyProtection="1">
      <alignment horizontal="center" vertical="center" wrapText="1"/>
      <protection locked="0"/>
    </xf>
    <xf numFmtId="0" fontId="9" fillId="5" borderId="1" xfId="0" applyFont="1" applyFill="1" applyBorder="1" applyAlignment="1" applyProtection="1">
      <alignment horizontal="center" vertical="center" wrapText="1"/>
      <protection locked="0"/>
    </xf>
    <xf numFmtId="165" fontId="9" fillId="5" borderId="12" xfId="0" applyNumberFormat="1" applyFont="1" applyFill="1" applyBorder="1" applyAlignment="1" applyProtection="1">
      <alignment horizontal="center" vertical="center" wrapText="1"/>
      <protection locked="0"/>
    </xf>
    <xf numFmtId="0" fontId="9" fillId="2" borderId="12" xfId="0" applyNumberFormat="1" applyFont="1" applyFill="1" applyBorder="1" applyAlignment="1" applyProtection="1">
      <alignment horizontal="center" vertical="center"/>
      <protection hidden="1"/>
    </xf>
    <xf numFmtId="164" fontId="9" fillId="2" borderId="12" xfId="0" applyNumberFormat="1" applyFont="1" applyFill="1" applyBorder="1" applyAlignment="1" applyProtection="1">
      <alignment horizontal="center" vertical="center"/>
      <protection hidden="1"/>
    </xf>
    <xf numFmtId="165" fontId="9" fillId="5" borderId="1" xfId="0" applyNumberFormat="1" applyFont="1" applyFill="1" applyBorder="1" applyAlignment="1" applyProtection="1">
      <alignment horizontal="center" vertical="center" wrapText="1"/>
      <protection locked="0"/>
    </xf>
    <xf numFmtId="164" fontId="9" fillId="2" borderId="1" xfId="0" applyNumberFormat="1" applyFont="1" applyFill="1" applyBorder="1" applyAlignment="1" applyProtection="1">
      <alignment horizontal="center" vertical="center"/>
      <protection hidden="1"/>
    </xf>
    <xf numFmtId="0" fontId="46" fillId="13" borderId="0" xfId="0" applyFont="1" applyFill="1" applyAlignment="1">
      <alignment horizontal="center" vertical="center"/>
    </xf>
    <xf numFmtId="0" fontId="47" fillId="13" borderId="1" xfId="0" applyFont="1" applyFill="1" applyBorder="1" applyAlignment="1">
      <alignment horizontal="centerContinuous" vertical="center"/>
    </xf>
    <xf numFmtId="0" fontId="37" fillId="13" borderId="6" xfId="0" applyFont="1" applyFill="1" applyBorder="1" applyAlignment="1">
      <alignment horizontal="centerContinuous" vertical="center"/>
    </xf>
    <xf numFmtId="0" fontId="47" fillId="14" borderId="1" xfId="0" applyFont="1" applyFill="1" applyBorder="1" applyAlignment="1">
      <alignment horizontal="centerContinuous" vertical="center"/>
    </xf>
    <xf numFmtId="0" fontId="21" fillId="0" borderId="0" xfId="0" applyFont="1" applyAlignment="1">
      <alignment horizontal="center" vertical="center"/>
    </xf>
    <xf numFmtId="0" fontId="7" fillId="13" borderId="12" xfId="0" applyFont="1" applyFill="1" applyBorder="1" applyAlignment="1">
      <alignment horizontal="center" vertical="center" wrapText="1"/>
    </xf>
    <xf numFmtId="0" fontId="7" fillId="13" borderId="1" xfId="0" applyFont="1" applyFill="1" applyBorder="1" applyAlignment="1">
      <alignment horizontal="centerContinuous" vertical="center" wrapText="1"/>
    </xf>
    <xf numFmtId="0" fontId="7" fillId="13" borderId="15" xfId="0" applyFont="1" applyFill="1" applyBorder="1" applyAlignment="1">
      <alignment horizontal="center" vertical="center" wrapText="1"/>
    </xf>
    <xf numFmtId="0" fontId="7" fillId="13" borderId="11" xfId="0" applyFont="1" applyFill="1" applyBorder="1" applyAlignment="1">
      <alignment horizontal="center" vertical="center" wrapText="1"/>
    </xf>
    <xf numFmtId="0" fontId="7" fillId="13" borderId="2" xfId="0" applyFont="1" applyFill="1" applyBorder="1" applyAlignment="1">
      <alignment horizontal="center" vertical="center" wrapText="1"/>
    </xf>
    <xf numFmtId="0" fontId="9" fillId="5" borderId="12" xfId="0" applyFont="1" applyFill="1" applyBorder="1" applyAlignment="1" applyProtection="1">
      <alignment horizontal="left" vertical="center" wrapText="1"/>
      <protection locked="0"/>
    </xf>
    <xf numFmtId="171" fontId="9" fillId="5" borderId="12" xfId="4" applyNumberFormat="1" applyFont="1" applyFill="1" applyBorder="1" applyAlignment="1" applyProtection="1">
      <alignment horizontal="center" vertical="center" wrapText="1"/>
      <protection locked="0"/>
    </xf>
    <xf numFmtId="171" fontId="9" fillId="5" borderId="1" xfId="4" applyNumberFormat="1" applyFont="1" applyFill="1" applyBorder="1" applyAlignment="1" applyProtection="1">
      <alignment horizontal="center" vertical="center" wrapText="1"/>
      <protection locked="0"/>
    </xf>
    <xf numFmtId="164" fontId="48" fillId="2" borderId="1" xfId="5" applyNumberFormat="1" applyFont="1" applyFill="1" applyBorder="1" applyAlignment="1" applyProtection="1">
      <alignment horizontal="center" vertical="center"/>
      <protection hidden="1"/>
    </xf>
    <xf numFmtId="168" fontId="48" fillId="2" borderId="1" xfId="5" applyNumberFormat="1" applyFont="1" applyFill="1" applyBorder="1" applyAlignment="1" applyProtection="1">
      <alignment horizontal="center" vertical="center"/>
      <protection hidden="1"/>
    </xf>
    <xf numFmtId="167" fontId="48" fillId="2" borderId="1" xfId="5" applyNumberFormat="1" applyFont="1" applyFill="1" applyBorder="1" applyAlignment="1" applyProtection="1">
      <alignment horizontal="center" vertical="center"/>
      <protection hidden="1"/>
    </xf>
    <xf numFmtId="166" fontId="48" fillId="2" borderId="1" xfId="5" applyNumberFormat="1" applyFont="1" applyFill="1" applyBorder="1" applyAlignment="1" applyProtection="1">
      <alignment horizontal="center" vertical="center"/>
      <protection hidden="1"/>
    </xf>
    <xf numFmtId="0" fontId="9" fillId="5" borderId="1" xfId="0" applyFont="1" applyFill="1" applyBorder="1" applyAlignment="1" applyProtection="1">
      <alignment horizontal="left" vertical="center" wrapText="1"/>
      <protection locked="0"/>
    </xf>
    <xf numFmtId="0" fontId="9" fillId="5" borderId="6" xfId="0" applyFont="1" applyFill="1" applyBorder="1" applyAlignment="1" applyProtection="1">
      <alignment horizontal="center" vertical="center" wrapText="1"/>
      <protection locked="0"/>
    </xf>
    <xf numFmtId="0" fontId="9" fillId="2" borderId="1" xfId="0" applyNumberFormat="1" applyFont="1" applyFill="1" applyBorder="1" applyAlignment="1" applyProtection="1">
      <alignment horizontal="center" vertical="center"/>
      <protection hidden="1"/>
    </xf>
    <xf numFmtId="0" fontId="31" fillId="0" borderId="0" xfId="0" applyFont="1" applyAlignment="1">
      <alignment horizontal="center" vertical="center"/>
    </xf>
    <xf numFmtId="0" fontId="7" fillId="13" borderId="1" xfId="0" applyFont="1" applyFill="1" applyBorder="1" applyAlignment="1">
      <alignment horizontal="center" vertical="center" wrapText="1"/>
    </xf>
    <xf numFmtId="0" fontId="7" fillId="13" borderId="6" xfId="0" applyFont="1" applyFill="1" applyBorder="1" applyAlignment="1">
      <alignment horizontal="center" vertical="center" wrapText="1"/>
    </xf>
    <xf numFmtId="0" fontId="7" fillId="14" borderId="2" xfId="0" applyFont="1" applyFill="1" applyBorder="1" applyAlignment="1">
      <alignment horizontal="center" vertical="center" wrapText="1"/>
    </xf>
    <xf numFmtId="0" fontId="7" fillId="14" borderId="12" xfId="0" applyFont="1" applyFill="1" applyBorder="1" applyAlignment="1">
      <alignment horizontal="center" vertical="center" wrapText="1"/>
    </xf>
    <xf numFmtId="0" fontId="7" fillId="13" borderId="16" xfId="0" applyFont="1" applyFill="1" applyBorder="1" applyAlignment="1">
      <alignment horizontal="center" vertical="center" wrapText="1"/>
    </xf>
    <xf numFmtId="0" fontId="7" fillId="13" borderId="13" xfId="0" applyFont="1" applyFill="1" applyBorder="1" applyAlignment="1">
      <alignment horizontal="center" vertical="center" wrapText="1"/>
    </xf>
    <xf numFmtId="3" fontId="9" fillId="2" borderId="1" xfId="0" applyNumberFormat="1" applyFont="1" applyFill="1" applyBorder="1" applyAlignment="1" applyProtection="1">
      <alignment horizontal="center" vertical="center" wrapText="1"/>
      <protection hidden="1"/>
    </xf>
    <xf numFmtId="0" fontId="9" fillId="2" borderId="1" xfId="0" applyFont="1" applyFill="1" applyBorder="1"/>
    <xf numFmtId="0" fontId="49" fillId="0" borderId="0" xfId="0" applyFont="1"/>
    <xf numFmtId="0" fontId="9" fillId="2" borderId="1" xfId="0" applyFont="1" applyFill="1" applyBorder="1" applyAlignment="1">
      <alignment vertical="center"/>
    </xf>
    <xf numFmtId="0" fontId="9" fillId="0" borderId="1" xfId="0" applyFont="1" applyBorder="1" applyAlignment="1">
      <alignment horizontal="center" vertical="center"/>
    </xf>
    <xf numFmtId="0" fontId="9" fillId="0" borderId="1" xfId="0" applyFont="1" applyBorder="1" applyAlignment="1">
      <alignment horizontal="center" vertical="center" wrapText="1"/>
    </xf>
    <xf numFmtId="0" fontId="9" fillId="0" borderId="0" xfId="0" applyFont="1" applyBorder="1" applyAlignment="1">
      <alignment horizontal="center" vertical="center" wrapText="1"/>
    </xf>
    <xf numFmtId="0" fontId="9" fillId="0" borderId="1" xfId="0" applyFont="1" applyBorder="1" applyAlignment="1">
      <alignment horizontal="left" vertical="center"/>
    </xf>
    <xf numFmtId="164" fontId="9" fillId="0" borderId="1" xfId="6" applyNumberFormat="1" applyFont="1" applyBorder="1" applyAlignment="1">
      <alignment horizontal="center" vertical="center"/>
    </xf>
    <xf numFmtId="9" fontId="9" fillId="5" borderId="1" xfId="6" applyFont="1" applyFill="1" applyBorder="1" applyProtection="1"/>
    <xf numFmtId="0" fontId="37" fillId="14" borderId="1" xfId="6" applyNumberFormat="1" applyFont="1" applyFill="1" applyBorder="1" applyProtection="1"/>
    <xf numFmtId="164" fontId="9" fillId="0" borderId="0" xfId="0" applyNumberFormat="1" applyFont="1"/>
    <xf numFmtId="0" fontId="9" fillId="0" borderId="1" xfId="0" applyFont="1" applyBorder="1"/>
    <xf numFmtId="9" fontId="9" fillId="0" borderId="1" xfId="6" applyFont="1" applyBorder="1" applyAlignment="1">
      <alignment horizontal="center" vertical="center"/>
    </xf>
    <xf numFmtId="0" fontId="9" fillId="5" borderId="1" xfId="6" applyNumberFormat="1" applyFont="1" applyFill="1" applyBorder="1" applyProtection="1"/>
    <xf numFmtId="165" fontId="37" fillId="14" borderId="1" xfId="6" applyNumberFormat="1" applyFont="1" applyFill="1" applyBorder="1"/>
    <xf numFmtId="0" fontId="10" fillId="2" borderId="1" xfId="0" applyFont="1" applyFill="1" applyBorder="1"/>
    <xf numFmtId="0" fontId="10" fillId="0" borderId="0" xfId="0" applyFont="1"/>
    <xf numFmtId="9" fontId="43" fillId="2" borderId="1" xfId="6" applyFont="1" applyFill="1" applyBorder="1" applyAlignment="1">
      <alignment horizontal="center" vertical="center"/>
    </xf>
    <xf numFmtId="0" fontId="43" fillId="2" borderId="1" xfId="0" applyFont="1" applyFill="1" applyBorder="1" applyAlignment="1">
      <alignment horizontal="center" vertical="center"/>
    </xf>
    <xf numFmtId="0" fontId="42" fillId="13" borderId="1" xfId="0" applyFont="1" applyFill="1" applyBorder="1"/>
    <xf numFmtId="0" fontId="4" fillId="13" borderId="1" xfId="0" applyFont="1" applyFill="1" applyBorder="1" applyAlignment="1">
      <alignment horizontal="centerContinuous" vertical="center" wrapText="1"/>
    </xf>
    <xf numFmtId="0" fontId="4" fillId="13" borderId="1" xfId="0" applyFont="1" applyFill="1" applyBorder="1" applyAlignment="1">
      <alignment horizontal="centerContinuous" vertical="center"/>
    </xf>
    <xf numFmtId="0" fontId="20" fillId="13" borderId="1" xfId="0" applyFont="1" applyFill="1" applyBorder="1" applyAlignment="1">
      <alignment horizontal="centerContinuous" vertical="center" wrapText="1"/>
    </xf>
    <xf numFmtId="0" fontId="5" fillId="12" borderId="1" xfId="3" applyFont="1" applyFill="1" applyBorder="1" applyAlignment="1" applyProtection="1">
      <alignment horizontal="center" vertical="center" wrapText="1"/>
      <protection locked="0"/>
    </xf>
    <xf numFmtId="0" fontId="6" fillId="5" borderId="1" xfId="0" applyFont="1" applyFill="1" applyBorder="1" applyAlignment="1">
      <alignment horizontal="left" vertical="center" wrapText="1" indent="1"/>
    </xf>
    <xf numFmtId="0" fontId="6" fillId="5" borderId="1" xfId="0" applyFont="1" applyFill="1" applyBorder="1" applyAlignment="1">
      <alignment horizontal="left" vertical="center" indent="1"/>
    </xf>
    <xf numFmtId="164" fontId="5" fillId="12" borderId="1" xfId="3" applyNumberFormat="1" applyFont="1" applyFill="1" applyBorder="1" applyAlignment="1" applyProtection="1">
      <alignment horizontal="center" vertical="center" wrapText="1"/>
      <protection locked="0"/>
    </xf>
    <xf numFmtId="0" fontId="15" fillId="5" borderId="1" xfId="0" applyFont="1" applyFill="1" applyBorder="1" applyAlignment="1">
      <alignment horizontal="left" vertical="center" wrapText="1" indent="1"/>
    </xf>
    <xf numFmtId="0" fontId="6" fillId="11" borderId="1" xfId="0" applyFont="1" applyFill="1" applyBorder="1" applyAlignment="1">
      <alignment horizontal="left" vertical="center" wrapText="1" indent="1"/>
    </xf>
    <xf numFmtId="0" fontId="5" fillId="11" borderId="1" xfId="0" applyFont="1" applyFill="1" applyBorder="1" applyAlignment="1">
      <alignment horizontal="center" vertical="center" wrapText="1"/>
    </xf>
    <xf numFmtId="0" fontId="27" fillId="13" borderId="1" xfId="0" applyFont="1" applyFill="1" applyBorder="1" applyAlignment="1">
      <alignment horizontal="centerContinuous" vertical="center" wrapText="1"/>
    </xf>
    <xf numFmtId="0" fontId="5" fillId="2" borderId="12" xfId="2" applyFont="1" applyFill="1" applyBorder="1" applyAlignment="1" applyProtection="1">
      <alignment horizontal="center" vertical="center" wrapText="1"/>
      <protection hidden="1"/>
    </xf>
    <xf numFmtId="0" fontId="5" fillId="2" borderId="12" xfId="2" applyFont="1" applyFill="1" applyBorder="1" applyAlignment="1" applyProtection="1">
      <alignment horizontal="center" vertical="center" wrapText="1"/>
    </xf>
    <xf numFmtId="0" fontId="5" fillId="2" borderId="1" xfId="2" applyFont="1" applyFill="1" applyBorder="1" applyAlignment="1" applyProtection="1">
      <alignment horizontal="center" vertical="center" wrapText="1"/>
      <protection hidden="1"/>
    </xf>
    <xf numFmtId="0" fontId="50" fillId="13" borderId="0" xfId="0" applyFont="1" applyFill="1" applyAlignment="1" applyProtection="1">
      <alignment horizontal="center" vertical="center"/>
    </xf>
    <xf numFmtId="0" fontId="5" fillId="2" borderId="12" xfId="2" applyFont="1" applyFill="1" applyBorder="1" applyAlignment="1">
      <alignment horizontal="center" vertical="center" wrapText="1"/>
    </xf>
    <xf numFmtId="0" fontId="5" fillId="2" borderId="1" xfId="2" applyFont="1" applyFill="1" applyBorder="1" applyAlignment="1">
      <alignment horizontal="center" vertical="center" wrapText="1"/>
    </xf>
    <xf numFmtId="0" fontId="5" fillId="2" borderId="1" xfId="2" applyFont="1" applyFill="1" applyBorder="1" applyAlignment="1">
      <alignment horizontal="left" vertical="center"/>
    </xf>
    <xf numFmtId="49" fontId="9" fillId="12" borderId="1" xfId="0" applyNumberFormat="1" applyFont="1" applyFill="1" applyBorder="1" applyAlignment="1" applyProtection="1">
      <alignment horizontal="center" vertical="center" wrapText="1"/>
      <protection locked="0"/>
    </xf>
    <xf numFmtId="3" fontId="21" fillId="2" borderId="14" xfId="2" applyNumberFormat="1" applyFont="1" applyFill="1" applyBorder="1" applyAlignment="1" applyProtection="1">
      <alignment horizontal="center" vertical="center" wrapText="1"/>
      <protection hidden="1"/>
    </xf>
    <xf numFmtId="3" fontId="21" fillId="2" borderId="12" xfId="2" applyNumberFormat="1" applyFont="1" applyFill="1" applyBorder="1" applyAlignment="1" applyProtection="1">
      <alignment horizontal="center" vertical="center" wrapText="1"/>
      <protection hidden="1"/>
    </xf>
    <xf numFmtId="3" fontId="21" fillId="2" borderId="23" xfId="2" applyNumberFormat="1" applyFont="1" applyFill="1" applyBorder="1" applyAlignment="1" applyProtection="1">
      <alignment horizontal="center" vertical="center" wrapText="1"/>
      <protection hidden="1"/>
    </xf>
    <xf numFmtId="169" fontId="17" fillId="13" borderId="3" xfId="2" applyNumberFormat="1" applyFont="1" applyFill="1" applyBorder="1" applyAlignment="1" applyProtection="1">
      <alignment horizontal="center" vertical="center"/>
      <protection hidden="1"/>
    </xf>
    <xf numFmtId="170" fontId="17" fillId="13" borderId="20" xfId="2" applyNumberFormat="1" applyFont="1" applyFill="1" applyBorder="1" applyAlignment="1" applyProtection="1">
      <alignment horizontal="center" vertical="center"/>
      <protection hidden="1"/>
    </xf>
    <xf numFmtId="164" fontId="17" fillId="13" borderId="4" xfId="2" applyNumberFormat="1" applyFont="1" applyFill="1" applyBorder="1" applyAlignment="1" applyProtection="1">
      <alignment horizontal="center" vertical="center"/>
      <protection hidden="1"/>
    </xf>
    <xf numFmtId="166" fontId="17" fillId="13" borderId="5" xfId="2" applyNumberFormat="1" applyFont="1" applyFill="1" applyBorder="1" applyAlignment="1" applyProtection="1">
      <alignment horizontal="center" vertical="center" wrapText="1"/>
      <protection hidden="1"/>
    </xf>
    <xf numFmtId="0" fontId="5" fillId="17" borderId="1" xfId="0" applyFont="1" applyFill="1" applyBorder="1" applyAlignment="1">
      <alignment horizontal="center" vertical="center" wrapText="1"/>
    </xf>
    <xf numFmtId="0" fontId="51" fillId="0" borderId="0" xfId="0" applyFont="1"/>
    <xf numFmtId="0" fontId="9" fillId="0" borderId="0" xfId="0" applyFont="1" applyFill="1"/>
    <xf numFmtId="0" fontId="52" fillId="0" borderId="0" xfId="0" applyFont="1" applyBorder="1"/>
    <xf numFmtId="0" fontId="6" fillId="5" borderId="1" xfId="2" applyFont="1" applyFill="1" applyBorder="1" applyAlignment="1">
      <alignment horizontal="left" vertical="center" wrapText="1" indent="1"/>
    </xf>
    <xf numFmtId="0" fontId="30" fillId="12" borderId="1" xfId="1" applyFont="1" applyFill="1" applyBorder="1" applyAlignment="1" applyProtection="1">
      <alignment horizontal="center" vertical="center" wrapText="1"/>
      <protection locked="0"/>
    </xf>
    <xf numFmtId="0" fontId="6" fillId="0" borderId="0" xfId="2" applyFont="1" applyFill="1" applyBorder="1" applyAlignment="1">
      <alignment horizontal="left" vertical="center" wrapText="1" indent="1"/>
    </xf>
    <xf numFmtId="166" fontId="6" fillId="5" borderId="1" xfId="2" applyNumberFormat="1" applyFont="1" applyFill="1" applyBorder="1" applyAlignment="1">
      <alignment horizontal="left" vertical="center" wrapText="1" indent="1"/>
    </xf>
    <xf numFmtId="0" fontId="6" fillId="5" borderId="1" xfId="2" applyFont="1" applyFill="1" applyAlignment="1">
      <alignment horizontal="left" vertical="center" wrapText="1" indent="1"/>
    </xf>
    <xf numFmtId="0" fontId="6" fillId="5" borderId="1" xfId="2" applyFont="1" applyFill="1" applyAlignment="1">
      <alignment horizontal="left" vertical="center" indent="1"/>
    </xf>
    <xf numFmtId="0" fontId="11" fillId="12" borderId="1" xfId="1" applyFont="1" applyFill="1" applyBorder="1" applyAlignment="1" applyProtection="1">
      <alignment horizontal="center" vertical="center" wrapText="1"/>
      <protection locked="0"/>
    </xf>
    <xf numFmtId="0" fontId="0" fillId="0" borderId="48" xfId="0" applyFill="1" applyBorder="1"/>
    <xf numFmtId="2" fontId="0" fillId="0" borderId="48" xfId="0" applyNumberFormat="1" applyFill="1" applyBorder="1"/>
    <xf numFmtId="1" fontId="0" fillId="0" borderId="48" xfId="0" applyNumberFormat="1" applyFill="1" applyBorder="1"/>
    <xf numFmtId="164" fontId="13" fillId="0" borderId="1" xfId="0" applyNumberFormat="1" applyFont="1" applyFill="1" applyBorder="1"/>
    <xf numFmtId="14" fontId="5" fillId="12" borderId="1" xfId="0" applyNumberFormat="1" applyFont="1" applyFill="1" applyBorder="1" applyAlignment="1" applyProtection="1">
      <alignment horizontal="center" vertical="center" wrapText="1"/>
      <protection locked="0"/>
    </xf>
    <xf numFmtId="0" fontId="5" fillId="12" borderId="1" xfId="0" applyFont="1" applyFill="1" applyBorder="1" applyAlignment="1" applyProtection="1">
      <alignment horizontal="center" vertical="center" wrapText="1"/>
      <protection locked="0"/>
    </xf>
    <xf numFmtId="3" fontId="5" fillId="12" borderId="1" xfId="0" applyNumberFormat="1" applyFont="1" applyFill="1" applyBorder="1" applyAlignment="1" applyProtection="1">
      <alignment horizontal="center" vertical="center" wrapText="1"/>
      <protection locked="0"/>
    </xf>
    <xf numFmtId="0" fontId="9" fillId="12" borderId="1" xfId="0" applyFont="1" applyFill="1" applyBorder="1" applyAlignment="1" applyProtection="1">
      <alignment horizontal="center" vertical="center"/>
      <protection locked="0"/>
    </xf>
    <xf numFmtId="0" fontId="5" fillId="12" borderId="1" xfId="0" applyFont="1" applyFill="1" applyBorder="1" applyAlignment="1" applyProtection="1">
      <alignment horizontal="center" vertical="center"/>
      <protection locked="0"/>
    </xf>
    <xf numFmtId="0" fontId="27" fillId="12" borderId="1" xfId="0" applyFont="1" applyFill="1" applyBorder="1" applyAlignment="1" applyProtection="1">
      <alignment horizontal="center" vertical="center"/>
      <protection locked="0"/>
    </xf>
    <xf numFmtId="0" fontId="27" fillId="12" borderId="1" xfId="0" applyFont="1" applyFill="1" applyBorder="1" applyAlignment="1" applyProtection="1">
      <alignment horizontal="center" vertical="center" wrapText="1"/>
      <protection locked="0"/>
    </xf>
    <xf numFmtId="0" fontId="11" fillId="2" borderId="1" xfId="1" applyFont="1" applyFill="1" applyBorder="1" applyAlignment="1">
      <alignment vertical="center"/>
    </xf>
    <xf numFmtId="0" fontId="5" fillId="0" borderId="1" xfId="0" applyFont="1" applyFill="1" applyBorder="1" applyAlignment="1">
      <alignment horizontal="center" vertical="center" wrapText="1"/>
    </xf>
    <xf numFmtId="165" fontId="0" fillId="0" borderId="1" xfId="0" applyNumberFormat="1" applyFont="1" applyFill="1" applyBorder="1" applyAlignment="1" applyProtection="1">
      <alignment horizontal="center" vertical="center" wrapText="1"/>
      <protection locked="0"/>
    </xf>
    <xf numFmtId="0" fontId="9" fillId="0" borderId="2" xfId="0" applyFont="1" applyFill="1" applyBorder="1" applyAlignment="1" applyProtection="1">
      <alignment horizontal="left" vertical="center" wrapText="1"/>
      <protection locked="0"/>
    </xf>
    <xf numFmtId="0" fontId="9" fillId="0" borderId="2" xfId="0" applyFont="1" applyFill="1" applyBorder="1" applyAlignment="1" applyProtection="1">
      <alignment horizontal="center" vertical="center" wrapText="1"/>
      <protection locked="0"/>
    </xf>
    <xf numFmtId="3" fontId="9" fillId="0" borderId="12" xfId="4" applyNumberFormat="1" applyFont="1" applyFill="1" applyBorder="1" applyAlignment="1" applyProtection="1">
      <alignment horizontal="center" vertical="center" wrapText="1"/>
      <protection locked="0"/>
    </xf>
    <xf numFmtId="0" fontId="9" fillId="0" borderId="12" xfId="0" applyFont="1" applyFill="1" applyBorder="1" applyAlignment="1" applyProtection="1">
      <alignment horizontal="center" vertical="center" wrapText="1"/>
      <protection locked="0"/>
    </xf>
    <xf numFmtId="3" fontId="9" fillId="0" borderId="12" xfId="0" applyNumberFormat="1" applyFont="1" applyFill="1" applyBorder="1" applyAlignment="1" applyProtection="1">
      <alignment horizontal="center" vertical="center" wrapText="1"/>
      <protection locked="0"/>
    </xf>
    <xf numFmtId="3" fontId="9" fillId="0" borderId="1" xfId="4" applyNumberFormat="1" applyFont="1" applyFill="1" applyBorder="1" applyAlignment="1" applyProtection="1">
      <alignment horizontal="center" vertical="center" wrapText="1"/>
      <protection locked="0"/>
    </xf>
    <xf numFmtId="0" fontId="9" fillId="0" borderId="1" xfId="0" applyFont="1" applyFill="1" applyBorder="1" applyAlignment="1" applyProtection="1">
      <alignment horizontal="center" vertical="center" wrapText="1"/>
      <protection locked="0"/>
    </xf>
    <xf numFmtId="164" fontId="9" fillId="0" borderId="12" xfId="0" applyNumberFormat="1" applyFont="1" applyFill="1" applyBorder="1" applyAlignment="1" applyProtection="1">
      <alignment horizontal="center" vertical="center" wrapText="1"/>
      <protection locked="0"/>
    </xf>
    <xf numFmtId="0" fontId="9" fillId="0" borderId="1" xfId="0" applyFont="1" applyFill="1" applyBorder="1" applyAlignment="1" applyProtection="1">
      <alignment horizontal="left" vertical="center" wrapText="1"/>
      <protection locked="0"/>
    </xf>
    <xf numFmtId="3" fontId="9" fillId="0" borderId="1" xfId="0" applyNumberFormat="1" applyFont="1" applyFill="1" applyBorder="1" applyAlignment="1" applyProtection="1">
      <alignment horizontal="center" vertical="center" wrapText="1"/>
    </xf>
    <xf numFmtId="0" fontId="9" fillId="0" borderId="1" xfId="0" applyFont="1" applyFill="1" applyBorder="1" applyAlignment="1" applyProtection="1">
      <alignment horizontal="center" vertical="center" wrapText="1"/>
    </xf>
    <xf numFmtId="164" fontId="9" fillId="0" borderId="1" xfId="0" applyNumberFormat="1" applyFont="1" applyFill="1" applyBorder="1" applyAlignment="1" applyProtection="1">
      <alignment horizontal="center" vertical="center" wrapText="1"/>
      <protection locked="0"/>
    </xf>
    <xf numFmtId="164" fontId="12" fillId="6" borderId="9" xfId="5" applyNumberFormat="1" applyAlignment="1" applyProtection="1">
      <alignment horizontal="center" vertical="center"/>
      <protection hidden="1"/>
    </xf>
    <xf numFmtId="168" fontId="12" fillId="6" borderId="9" xfId="5" applyNumberFormat="1" applyAlignment="1" applyProtection="1">
      <alignment horizontal="center" vertical="center"/>
      <protection hidden="1"/>
    </xf>
    <xf numFmtId="167" fontId="12" fillId="6" borderId="9" xfId="5" applyNumberFormat="1" applyAlignment="1" applyProtection="1">
      <alignment horizontal="center" vertical="center"/>
      <protection hidden="1"/>
    </xf>
    <xf numFmtId="166" fontId="12" fillId="6" borderId="9" xfId="5" applyNumberFormat="1" applyAlignment="1" applyProtection="1">
      <alignment horizontal="center" vertical="center"/>
      <protection hidden="1"/>
    </xf>
    <xf numFmtId="164" fontId="13" fillId="2" borderId="1" xfId="5" applyNumberFormat="1" applyFont="1" applyFill="1" applyBorder="1" applyAlignment="1">
      <alignment horizontal="center" vertical="center"/>
    </xf>
    <xf numFmtId="164" fontId="13" fillId="2" borderId="1" xfId="5" applyNumberFormat="1" applyFont="1" applyFill="1" applyBorder="1" applyAlignment="1" applyProtection="1">
      <alignment horizontal="center" vertical="center"/>
      <protection hidden="1"/>
    </xf>
    <xf numFmtId="169" fontId="13" fillId="2" borderId="1" xfId="5" applyNumberFormat="1" applyFont="1" applyFill="1" applyBorder="1" applyAlignment="1" applyProtection="1">
      <alignment horizontal="center" vertical="center"/>
      <protection hidden="1"/>
    </xf>
    <xf numFmtId="170" fontId="13" fillId="2" borderId="1" xfId="5" applyNumberFormat="1" applyFont="1" applyFill="1" applyBorder="1" applyAlignment="1" applyProtection="1">
      <alignment horizontal="center" vertical="center"/>
      <protection hidden="1"/>
    </xf>
    <xf numFmtId="164" fontId="26" fillId="2" borderId="1" xfId="5" applyNumberFormat="1" applyFont="1" applyFill="1" applyBorder="1" applyAlignment="1">
      <alignment horizontal="center" vertical="center"/>
    </xf>
    <xf numFmtId="164" fontId="26" fillId="2" borderId="1" xfId="5" applyNumberFormat="1" applyFont="1" applyFill="1" applyBorder="1" applyAlignment="1" applyProtection="1">
      <alignment horizontal="center" vertical="center"/>
      <protection hidden="1"/>
    </xf>
    <xf numFmtId="169" fontId="26" fillId="2" borderId="1" xfId="5" applyNumberFormat="1" applyFont="1" applyFill="1" applyBorder="1" applyAlignment="1" applyProtection="1">
      <alignment horizontal="center" vertical="center"/>
      <protection hidden="1"/>
    </xf>
    <xf numFmtId="170" fontId="26" fillId="2" borderId="1" xfId="5" applyNumberFormat="1" applyFont="1" applyFill="1" applyBorder="1" applyAlignment="1" applyProtection="1">
      <alignment horizontal="center" vertical="center"/>
      <protection hidden="1"/>
    </xf>
    <xf numFmtId="3" fontId="9" fillId="0" borderId="1" xfId="0" applyNumberFormat="1" applyFont="1" applyFill="1" applyBorder="1" applyAlignment="1" applyProtection="1">
      <alignment horizontal="center" vertical="center" wrapText="1"/>
      <protection locked="0"/>
    </xf>
    <xf numFmtId="165" fontId="9" fillId="0" borderId="1" xfId="0" applyNumberFormat="1" applyFont="1" applyFill="1" applyBorder="1" applyAlignment="1" applyProtection="1">
      <alignment horizontal="center" vertical="center" wrapText="1"/>
      <protection locked="0"/>
    </xf>
    <xf numFmtId="164" fontId="12" fillId="2" borderId="9" xfId="5" applyNumberFormat="1" applyFill="1" applyAlignment="1" applyProtection="1">
      <alignment horizontal="center" vertical="center"/>
      <protection hidden="1"/>
    </xf>
    <xf numFmtId="168" fontId="12" fillId="2" borderId="9" xfId="5" applyNumberFormat="1" applyFill="1" applyAlignment="1" applyProtection="1">
      <alignment horizontal="center" vertical="center"/>
      <protection hidden="1"/>
    </xf>
    <xf numFmtId="167" fontId="12" fillId="2" borderId="9" xfId="5" applyNumberFormat="1" applyFill="1" applyAlignment="1" applyProtection="1">
      <alignment horizontal="center" vertical="center"/>
      <protection hidden="1"/>
    </xf>
    <xf numFmtId="166" fontId="12" fillId="2" borderId="9" xfId="5" applyNumberFormat="1" applyFill="1" applyAlignment="1" applyProtection="1">
      <alignment horizontal="center" vertical="center"/>
      <protection hidden="1"/>
    </xf>
    <xf numFmtId="3" fontId="21" fillId="2" borderId="14" xfId="2" applyNumberFormat="1" applyFont="1" applyFill="1" applyBorder="1" applyAlignment="1" applyProtection="1">
      <alignment horizontal="center" vertical="center" wrapText="1"/>
      <protection locked="0" hidden="1"/>
    </xf>
    <xf numFmtId="3" fontId="21" fillId="2" borderId="12" xfId="2" applyNumberFormat="1" applyFont="1" applyFill="1" applyBorder="1" applyAlignment="1" applyProtection="1">
      <alignment horizontal="center" vertical="center" wrapText="1"/>
      <protection locked="0" hidden="1"/>
    </xf>
    <xf numFmtId="3" fontId="21" fillId="2" borderId="23" xfId="2" applyNumberFormat="1" applyFont="1" applyFill="1" applyBorder="1" applyAlignment="1" applyProtection="1">
      <alignment horizontal="center" vertical="center" wrapText="1"/>
      <protection locked="0" hidden="1"/>
    </xf>
    <xf numFmtId="0" fontId="21" fillId="0" borderId="21" xfId="0" applyFont="1" applyFill="1" applyBorder="1" applyAlignment="1" applyProtection="1">
      <alignment horizontal="center" vertical="center" wrapText="1"/>
      <protection locked="0"/>
    </xf>
    <xf numFmtId="0" fontId="21" fillId="0" borderId="12" xfId="0" applyFont="1" applyFill="1" applyBorder="1" applyAlignment="1" applyProtection="1">
      <alignment horizontal="center" vertical="center" wrapText="1"/>
      <protection locked="0"/>
    </xf>
    <xf numFmtId="0" fontId="21" fillId="0" borderId="8" xfId="0" applyFont="1" applyFill="1" applyBorder="1" applyAlignment="1" applyProtection="1">
      <alignment horizontal="center" vertical="center" wrapText="1"/>
      <protection locked="0"/>
    </xf>
    <xf numFmtId="0" fontId="21" fillId="0" borderId="10" xfId="0" applyFont="1" applyFill="1" applyBorder="1" applyAlignment="1" applyProtection="1">
      <alignment horizontal="center" vertical="center" wrapText="1"/>
      <protection locked="0"/>
    </xf>
    <xf numFmtId="0" fontId="21" fillId="0" borderId="23" xfId="0" applyFont="1" applyFill="1" applyBorder="1" applyAlignment="1" applyProtection="1">
      <alignment horizontal="center" vertical="center" wrapText="1"/>
      <protection locked="0"/>
    </xf>
    <xf numFmtId="0" fontId="5" fillId="0" borderId="12" xfId="0" applyFont="1" applyFill="1" applyBorder="1" applyAlignment="1" applyProtection="1">
      <alignment horizontal="center" vertical="center" wrapText="1"/>
      <protection locked="0"/>
    </xf>
    <xf numFmtId="0" fontId="21" fillId="0" borderId="14" xfId="0" applyFont="1" applyFill="1" applyBorder="1" applyAlignment="1" applyProtection="1">
      <alignment horizontal="center" vertical="center" wrapText="1"/>
      <protection locked="0"/>
    </xf>
    <xf numFmtId="0" fontId="5" fillId="0" borderId="23" xfId="0" applyFont="1" applyFill="1" applyBorder="1" applyAlignment="1" applyProtection="1">
      <alignment horizontal="center" vertical="center" wrapText="1"/>
      <protection locked="0"/>
    </xf>
    <xf numFmtId="0" fontId="5" fillId="0" borderId="14" xfId="0" applyFont="1" applyFill="1" applyBorder="1" applyAlignment="1" applyProtection="1">
      <alignment horizontal="center" vertical="center" wrapText="1"/>
      <protection locked="0"/>
    </xf>
    <xf numFmtId="165" fontId="21" fillId="0" borderId="14" xfId="0" applyNumberFormat="1" applyFont="1" applyFill="1" applyBorder="1" applyAlignment="1" applyProtection="1">
      <alignment horizontal="center" vertical="center" wrapText="1"/>
      <protection locked="0"/>
    </xf>
    <xf numFmtId="165" fontId="21" fillId="0" borderId="12" xfId="0" applyNumberFormat="1" applyFont="1" applyFill="1" applyBorder="1" applyAlignment="1" applyProtection="1">
      <alignment horizontal="center" vertical="center" wrapText="1"/>
      <protection locked="0"/>
    </xf>
    <xf numFmtId="165" fontId="21" fillId="0" borderId="23" xfId="0" applyNumberFormat="1" applyFont="1" applyFill="1" applyBorder="1" applyAlignment="1" applyProtection="1">
      <alignment horizontal="center" vertical="center" wrapText="1"/>
      <protection locked="0"/>
    </xf>
    <xf numFmtId="0" fontId="31" fillId="0" borderId="39" xfId="0" applyFont="1" applyFill="1" applyBorder="1" applyAlignment="1">
      <alignment vertical="center"/>
    </xf>
    <xf numFmtId="0" fontId="31" fillId="0" borderId="40" xfId="0" applyFont="1" applyFill="1" applyBorder="1" applyAlignment="1">
      <alignment vertical="center"/>
    </xf>
    <xf numFmtId="0" fontId="31" fillId="0" borderId="37" xfId="0" applyFont="1" applyFill="1" applyBorder="1" applyAlignment="1">
      <alignment vertical="center"/>
    </xf>
    <xf numFmtId="0" fontId="31" fillId="0" borderId="42" xfId="0" applyFont="1" applyFill="1" applyBorder="1" applyAlignment="1">
      <alignment vertical="center"/>
    </xf>
    <xf numFmtId="0" fontId="31" fillId="0" borderId="26" xfId="0" applyFont="1" applyFill="1" applyBorder="1" applyAlignment="1">
      <alignment vertical="center"/>
    </xf>
    <xf numFmtId="0" fontId="31" fillId="0" borderId="44" xfId="0" applyFont="1" applyFill="1" applyBorder="1" applyAlignment="1">
      <alignment vertical="center"/>
    </xf>
    <xf numFmtId="164" fontId="31" fillId="2" borderId="11" xfId="0" applyNumberFormat="1" applyFont="1" applyFill="1" applyBorder="1" applyAlignment="1" applyProtection="1">
      <alignment horizontal="right"/>
      <protection hidden="1"/>
    </xf>
    <xf numFmtId="3" fontId="31" fillId="2" borderId="6" xfId="0" applyNumberFormat="1" applyFont="1" applyFill="1" applyBorder="1" applyAlignment="1" applyProtection="1">
      <alignment horizontal="right"/>
      <protection hidden="1"/>
    </xf>
    <xf numFmtId="164" fontId="31" fillId="2" borderId="77" xfId="0" applyNumberFormat="1" applyFont="1" applyFill="1" applyBorder="1" applyAlignment="1" applyProtection="1">
      <alignment horizontal="right"/>
      <protection hidden="1"/>
    </xf>
    <xf numFmtId="164" fontId="31" fillId="2" borderId="6" xfId="0" applyNumberFormat="1" applyFont="1" applyFill="1" applyBorder="1" applyAlignment="1" applyProtection="1">
      <alignment horizontal="right"/>
      <protection hidden="1"/>
    </xf>
    <xf numFmtId="164" fontId="31" fillId="2" borderId="1" xfId="0" applyNumberFormat="1" applyFont="1" applyFill="1" applyBorder="1" applyAlignment="1" applyProtection="1">
      <alignment horizontal="right"/>
      <protection hidden="1"/>
    </xf>
    <xf numFmtId="164" fontId="31" fillId="2" borderId="13" xfId="0" applyNumberFormat="1" applyFont="1" applyFill="1" applyBorder="1" applyAlignment="1" applyProtection="1">
      <alignment horizontal="right"/>
      <protection hidden="1"/>
    </xf>
    <xf numFmtId="164" fontId="31" fillId="2" borderId="76" xfId="0" applyNumberFormat="1" applyFont="1" applyFill="1" applyBorder="1" applyAlignment="1" applyProtection="1">
      <alignment horizontal="right"/>
      <protection hidden="1"/>
    </xf>
    <xf numFmtId="164" fontId="31" fillId="2" borderId="81" xfId="0" applyNumberFormat="1" applyFont="1" applyFill="1" applyBorder="1" applyAlignment="1" applyProtection="1">
      <alignment horizontal="right"/>
      <protection hidden="1"/>
    </xf>
    <xf numFmtId="3" fontId="31" fillId="2" borderId="75" xfId="0" applyNumberFormat="1" applyFont="1" applyFill="1" applyBorder="1" applyAlignment="1" applyProtection="1">
      <alignment horizontal="right"/>
      <protection hidden="1"/>
    </xf>
    <xf numFmtId="164" fontId="31" fillId="2" borderId="12" xfId="0" applyNumberFormat="1" applyFont="1" applyFill="1" applyBorder="1" applyAlignment="1" applyProtection="1">
      <alignment horizontal="right"/>
      <protection hidden="1"/>
    </xf>
    <xf numFmtId="3" fontId="31" fillId="2" borderId="80" xfId="0" applyNumberFormat="1" applyFont="1" applyFill="1" applyBorder="1" applyAlignment="1" applyProtection="1">
      <alignment horizontal="right"/>
      <protection hidden="1"/>
    </xf>
    <xf numFmtId="164" fontId="18" fillId="2" borderId="74" xfId="0" applyNumberFormat="1" applyFont="1" applyFill="1" applyBorder="1" applyAlignment="1" applyProtection="1">
      <alignment horizontal="right"/>
      <protection hidden="1"/>
    </xf>
    <xf numFmtId="3" fontId="18" fillId="2" borderId="73" xfId="0" applyNumberFormat="1" applyFont="1" applyFill="1" applyBorder="1" applyAlignment="1" applyProtection="1">
      <alignment horizontal="right"/>
      <protection hidden="1"/>
    </xf>
    <xf numFmtId="164" fontId="18" fillId="2" borderId="73" xfId="0" applyNumberFormat="1" applyFont="1" applyFill="1" applyBorder="1" applyAlignment="1" applyProtection="1">
      <alignment horizontal="right"/>
      <protection hidden="1"/>
    </xf>
    <xf numFmtId="164" fontId="12" fillId="6" borderId="88" xfId="5" applyNumberFormat="1" applyBorder="1" applyAlignment="1" applyProtection="1">
      <alignment horizontal="center" vertical="center"/>
      <protection hidden="1"/>
    </xf>
    <xf numFmtId="168" fontId="12" fillId="6" borderId="88" xfId="5" applyNumberFormat="1" applyBorder="1" applyAlignment="1" applyProtection="1">
      <alignment horizontal="center" vertical="center"/>
      <protection hidden="1"/>
    </xf>
    <xf numFmtId="167" fontId="12" fillId="6" borderId="88" xfId="5" applyNumberFormat="1" applyBorder="1" applyAlignment="1" applyProtection="1">
      <alignment horizontal="center" vertical="center"/>
      <protection hidden="1"/>
    </xf>
    <xf numFmtId="166" fontId="12" fillId="6" borderId="88" xfId="5" applyNumberFormat="1" applyBorder="1" applyAlignment="1" applyProtection="1">
      <alignment horizontal="center" vertical="center"/>
      <protection hidden="1"/>
    </xf>
    <xf numFmtId="164" fontId="12" fillId="2" borderId="88" xfId="5" applyNumberFormat="1" applyFill="1" applyBorder="1" applyAlignment="1" applyProtection="1">
      <alignment horizontal="center" vertical="center"/>
      <protection hidden="1"/>
    </xf>
    <xf numFmtId="0" fontId="15" fillId="2" borderId="17" xfId="2" applyFont="1" applyFill="1" applyBorder="1" applyAlignment="1">
      <alignment horizontal="center" vertical="center" wrapText="1"/>
    </xf>
    <xf numFmtId="0" fontId="15" fillId="2" borderId="89" xfId="2" applyFont="1" applyFill="1" applyBorder="1" applyAlignment="1">
      <alignment horizontal="center" vertical="center" wrapText="1"/>
    </xf>
    <xf numFmtId="0" fontId="15" fillId="3" borderId="89" xfId="2" applyFont="1" applyFill="1" applyBorder="1" applyAlignment="1">
      <alignment horizontal="center" vertical="center" wrapText="1"/>
    </xf>
    <xf numFmtId="0" fontId="15" fillId="2" borderId="90" xfId="2" applyFont="1" applyFill="1" applyBorder="1" applyAlignment="1">
      <alignment horizontal="center" vertical="center" wrapText="1"/>
    </xf>
    <xf numFmtId="169" fontId="12" fillId="2" borderId="91" xfId="5" applyNumberFormat="1" applyFill="1" applyBorder="1" applyAlignment="1" applyProtection="1">
      <alignment horizontal="center" vertical="center" wrapText="1"/>
      <protection hidden="1"/>
    </xf>
    <xf numFmtId="170" fontId="12" fillId="2" borderId="92" xfId="5" applyNumberFormat="1" applyFill="1" applyBorder="1" applyAlignment="1" applyProtection="1">
      <alignment horizontal="center" vertical="center" wrapText="1"/>
      <protection hidden="1"/>
    </xf>
    <xf numFmtId="164" fontId="12" fillId="2" borderId="92" xfId="5" applyNumberFormat="1" applyFill="1" applyBorder="1" applyAlignment="1" applyProtection="1">
      <alignment horizontal="center" vertical="center" wrapText="1"/>
      <protection hidden="1"/>
    </xf>
    <xf numFmtId="166" fontId="12" fillId="2" borderId="93" xfId="5" applyNumberFormat="1" applyFill="1" applyBorder="1" applyAlignment="1" applyProtection="1">
      <alignment horizontal="center" vertical="center" wrapText="1"/>
      <protection hidden="1"/>
    </xf>
    <xf numFmtId="169" fontId="12" fillId="2" borderId="94" xfId="5" applyNumberFormat="1" applyFill="1" applyBorder="1" applyAlignment="1" applyProtection="1">
      <alignment horizontal="center" vertical="center" wrapText="1"/>
      <protection hidden="1"/>
    </xf>
    <xf numFmtId="170" fontId="12" fillId="2" borderId="9" xfId="5" applyNumberFormat="1" applyFill="1" applyBorder="1" applyAlignment="1" applyProtection="1">
      <alignment horizontal="center" vertical="center" wrapText="1"/>
      <protection hidden="1"/>
    </xf>
    <xf numFmtId="164" fontId="12" fillId="2" borderId="9" xfId="5" applyNumberFormat="1" applyFill="1" applyBorder="1" applyAlignment="1" applyProtection="1">
      <alignment horizontal="center" vertical="center" wrapText="1"/>
      <protection hidden="1"/>
    </xf>
    <xf numFmtId="166" fontId="12" fillId="2" borderId="95" xfId="5" applyNumberFormat="1" applyFill="1" applyBorder="1" applyAlignment="1" applyProtection="1">
      <alignment horizontal="center" vertical="center" wrapText="1"/>
      <protection hidden="1"/>
    </xf>
    <xf numFmtId="169" fontId="12" fillId="2" borderId="96" xfId="5" applyNumberFormat="1" applyFill="1" applyBorder="1" applyAlignment="1" applyProtection="1">
      <alignment horizontal="center" vertical="center" wrapText="1"/>
      <protection hidden="1"/>
    </xf>
    <xf numFmtId="170" fontId="12" fillId="2" borderId="97" xfId="5" applyNumberFormat="1" applyFill="1" applyBorder="1" applyAlignment="1" applyProtection="1">
      <alignment horizontal="center" vertical="center" wrapText="1"/>
      <protection hidden="1"/>
    </xf>
    <xf numFmtId="164" fontId="12" fillId="2" borderId="97" xfId="5" applyNumberFormat="1" applyFill="1" applyBorder="1" applyAlignment="1" applyProtection="1">
      <alignment horizontal="center" vertical="center" wrapText="1"/>
      <protection hidden="1"/>
    </xf>
    <xf numFmtId="166" fontId="12" fillId="2" borderId="98" xfId="5" applyNumberFormat="1" applyFill="1" applyBorder="1" applyAlignment="1" applyProtection="1">
      <alignment horizontal="center" vertical="center" wrapText="1"/>
      <protection hidden="1"/>
    </xf>
    <xf numFmtId="0" fontId="9" fillId="0" borderId="0" xfId="0" applyFont="1" applyAlignment="1">
      <alignment horizontal="left" vertical="top" wrapText="1"/>
    </xf>
    <xf numFmtId="0" fontId="9" fillId="0" borderId="0" xfId="0" applyFont="1" applyAlignment="1">
      <alignment horizontal="left" vertical="top"/>
    </xf>
    <xf numFmtId="0" fontId="9" fillId="0" borderId="0" xfId="0" applyFont="1" applyBorder="1" applyAlignment="1">
      <alignment horizontal="center" vertical="center" wrapText="1"/>
    </xf>
    <xf numFmtId="0" fontId="9" fillId="0" borderId="0" xfId="0" applyFont="1" applyBorder="1" applyAlignment="1">
      <alignment horizontal="center" vertical="center"/>
    </xf>
    <xf numFmtId="0" fontId="30" fillId="0" borderId="0" xfId="0" applyFont="1" applyAlignment="1">
      <alignment wrapText="1"/>
    </xf>
    <xf numFmtId="0" fontId="52" fillId="0" borderId="0" xfId="0" applyFont="1"/>
    <xf numFmtId="0" fontId="52" fillId="0" borderId="0" xfId="0" applyFont="1" applyBorder="1"/>
    <xf numFmtId="0" fontId="6" fillId="5" borderId="2" xfId="0" applyFont="1" applyFill="1" applyBorder="1" applyAlignment="1">
      <alignment horizontal="left" vertical="center" wrapText="1"/>
    </xf>
    <xf numFmtId="0" fontId="6" fillId="5" borderId="46" xfId="0" applyFont="1" applyFill="1" applyBorder="1" applyAlignment="1">
      <alignment horizontal="left" vertical="center" wrapText="1"/>
    </xf>
    <xf numFmtId="0" fontId="5" fillId="12" borderId="2" xfId="0" applyFont="1" applyFill="1" applyBorder="1" applyAlignment="1" applyProtection="1">
      <alignment horizontal="center" vertical="center" wrapText="1"/>
      <protection locked="0"/>
    </xf>
    <xf numFmtId="0" fontId="5" fillId="12" borderId="46" xfId="0" applyFont="1" applyFill="1" applyBorder="1" applyAlignment="1" applyProtection="1">
      <alignment horizontal="center" vertical="center" wrapText="1"/>
      <protection locked="0"/>
    </xf>
    <xf numFmtId="0" fontId="5" fillId="0" borderId="1" xfId="0" applyFont="1" applyBorder="1" applyAlignment="1">
      <alignment horizontal="center" vertical="center" wrapText="1"/>
    </xf>
    <xf numFmtId="0" fontId="4" fillId="13" borderId="13" xfId="0" applyFont="1" applyFill="1" applyBorder="1" applyAlignment="1">
      <alignment horizontal="center" vertical="center" wrapText="1"/>
    </xf>
    <xf numFmtId="0" fontId="4" fillId="13" borderId="51" xfId="0" applyFont="1" applyFill="1" applyBorder="1" applyAlignment="1">
      <alignment horizontal="center" vertical="center" wrapText="1"/>
    </xf>
    <xf numFmtId="0" fontId="10" fillId="2" borderId="1" xfId="0" applyFont="1" applyFill="1" applyBorder="1" applyAlignment="1">
      <alignment horizontal="left" vertical="center"/>
    </xf>
    <xf numFmtId="0" fontId="9" fillId="2" borderId="1" xfId="0" applyFont="1" applyFill="1" applyBorder="1" applyAlignment="1">
      <alignment horizontal="left" vertical="top"/>
    </xf>
    <xf numFmtId="0" fontId="4" fillId="13" borderId="1" xfId="0" applyFont="1" applyFill="1" applyBorder="1" applyAlignment="1">
      <alignment horizontal="left" vertical="center"/>
    </xf>
    <xf numFmtId="0" fontId="36" fillId="0" borderId="0" xfId="0" applyFont="1" applyAlignment="1">
      <alignment wrapText="1"/>
    </xf>
    <xf numFmtId="0" fontId="19" fillId="13" borderId="86" xfId="0" applyFont="1" applyFill="1" applyBorder="1" applyAlignment="1">
      <alignment horizontal="center" vertical="center" wrapText="1"/>
    </xf>
    <xf numFmtId="0" fontId="19" fillId="13" borderId="84" xfId="0" applyFont="1" applyFill="1" applyBorder="1" applyAlignment="1">
      <alignment horizontal="center" vertical="center" wrapText="1"/>
    </xf>
    <xf numFmtId="0" fontId="19" fillId="13" borderId="85" xfId="0" applyFont="1" applyFill="1" applyBorder="1" applyAlignment="1">
      <alignment horizontal="center" vertical="center" wrapText="1"/>
    </xf>
    <xf numFmtId="0" fontId="19" fillId="13" borderId="87" xfId="0" applyFont="1" applyFill="1" applyBorder="1" applyAlignment="1">
      <alignment horizontal="center" vertical="center" wrapText="1"/>
    </xf>
    <xf numFmtId="0" fontId="32" fillId="0" borderId="0" xfId="0" applyFont="1" applyAlignment="1">
      <alignment horizontal="left" vertical="top" wrapText="1"/>
    </xf>
    <xf numFmtId="0" fontId="27" fillId="0" borderId="0" xfId="0" applyFont="1" applyAlignment="1">
      <alignment horizontal="left" vertical="top" wrapText="1"/>
    </xf>
    <xf numFmtId="0" fontId="19" fillId="13" borderId="28" xfId="0" applyFont="1" applyFill="1" applyBorder="1" applyAlignment="1">
      <alignment horizontal="center" vertical="center" wrapText="1"/>
    </xf>
    <xf numFmtId="0" fontId="19" fillId="13" borderId="31" xfId="0" applyFont="1" applyFill="1" applyBorder="1" applyAlignment="1">
      <alignment horizontal="center" vertical="center" wrapText="1"/>
    </xf>
    <xf numFmtId="0" fontId="19" fillId="13" borderId="45" xfId="0" applyFont="1" applyFill="1" applyBorder="1" applyAlignment="1">
      <alignment horizontal="center" vertical="center" wrapText="1"/>
    </xf>
    <xf numFmtId="0" fontId="19" fillId="13" borderId="36" xfId="0" applyFont="1" applyFill="1" applyBorder="1" applyAlignment="1">
      <alignment horizontal="center" vertical="center" wrapText="1"/>
    </xf>
    <xf numFmtId="0" fontId="19" fillId="13" borderId="33" xfId="0" applyFont="1" applyFill="1" applyBorder="1" applyAlignment="1">
      <alignment horizontal="center" vertical="center" wrapText="1"/>
    </xf>
    <xf numFmtId="0" fontId="31" fillId="2" borderId="29" xfId="0" applyFont="1" applyFill="1" applyBorder="1" applyAlignment="1">
      <alignment horizontal="center"/>
    </xf>
    <xf numFmtId="0" fontId="31" fillId="2" borderId="30" xfId="0" applyFont="1" applyFill="1" applyBorder="1" applyAlignment="1">
      <alignment horizontal="center"/>
    </xf>
    <xf numFmtId="0" fontId="31" fillId="2" borderId="27" xfId="0" applyFont="1" applyFill="1" applyBorder="1" applyAlignment="1">
      <alignment horizontal="center"/>
    </xf>
    <xf numFmtId="0" fontId="31" fillId="2" borderId="32" xfId="0" applyFont="1" applyFill="1" applyBorder="1" applyAlignment="1">
      <alignment horizontal="center"/>
    </xf>
    <xf numFmtId="0" fontId="31" fillId="0" borderId="27" xfId="0" applyFont="1" applyFill="1" applyBorder="1" applyAlignment="1">
      <alignment horizontal="center"/>
    </xf>
    <xf numFmtId="0" fontId="31" fillId="0" borderId="32" xfId="0" applyFont="1" applyFill="1" applyBorder="1" applyAlignment="1">
      <alignment horizontal="center"/>
    </xf>
    <xf numFmtId="0" fontId="31" fillId="2" borderId="34" xfId="0" applyFont="1" applyFill="1" applyBorder="1" applyAlignment="1">
      <alignment horizontal="center"/>
    </xf>
    <xf numFmtId="0" fontId="31" fillId="2" borderId="35" xfId="0" applyFont="1" applyFill="1" applyBorder="1" applyAlignment="1">
      <alignment horizontal="center"/>
    </xf>
    <xf numFmtId="0" fontId="31" fillId="0" borderId="37" xfId="0" applyFont="1" applyFill="1" applyBorder="1" applyAlignment="1">
      <alignment vertical="center"/>
    </xf>
    <xf numFmtId="0" fontId="31" fillId="0" borderId="42" xfId="0" applyFont="1" applyFill="1" applyBorder="1" applyAlignment="1">
      <alignment vertical="center"/>
    </xf>
    <xf numFmtId="0" fontId="7" fillId="14" borderId="0" xfId="0" applyFont="1" applyFill="1" applyAlignment="1">
      <alignment wrapText="1"/>
    </xf>
    <xf numFmtId="0" fontId="19" fillId="14" borderId="0" xfId="0" applyFont="1" applyFill="1"/>
    <xf numFmtId="0" fontId="35" fillId="0" borderId="0" xfId="0" applyFont="1" applyAlignment="1">
      <alignment wrapText="1"/>
    </xf>
    <xf numFmtId="0" fontId="38" fillId="2" borderId="55" xfId="0" applyFont="1" applyFill="1" applyBorder="1" applyAlignment="1">
      <alignment horizontal="left" vertical="top" wrapText="1"/>
    </xf>
    <xf numFmtId="0" fontId="38" fillId="2" borderId="0" xfId="0" applyFont="1" applyFill="1" applyBorder="1" applyAlignment="1">
      <alignment horizontal="left" vertical="top" wrapText="1"/>
    </xf>
    <xf numFmtId="0" fontId="38" fillId="2" borderId="56" xfId="0" applyFont="1" applyFill="1" applyBorder="1" applyAlignment="1">
      <alignment horizontal="left" vertical="top" wrapText="1"/>
    </xf>
    <xf numFmtId="0" fontId="38" fillId="2" borderId="63" xfId="0" applyFont="1" applyFill="1" applyBorder="1" applyAlignment="1">
      <alignment horizontal="left" vertical="top" wrapText="1"/>
    </xf>
    <xf numFmtId="0" fontId="38" fillId="2" borderId="50" xfId="0" applyFont="1" applyFill="1" applyBorder="1" applyAlignment="1">
      <alignment horizontal="left" vertical="top" wrapText="1"/>
    </xf>
    <xf numFmtId="0" fontId="38" fillId="2" borderId="64" xfId="0" applyFont="1" applyFill="1" applyBorder="1" applyAlignment="1">
      <alignment horizontal="left" vertical="top" wrapText="1"/>
    </xf>
    <xf numFmtId="0" fontId="30" fillId="0" borderId="0" xfId="0" applyFont="1" applyAlignment="1">
      <alignment vertical="top" wrapText="1"/>
    </xf>
    <xf numFmtId="0" fontId="36" fillId="0" borderId="0" xfId="0" applyFont="1"/>
    <xf numFmtId="172" fontId="9" fillId="5" borderId="1" xfId="6" applyNumberFormat="1" applyFont="1" applyFill="1" applyBorder="1" applyAlignment="1">
      <alignment horizontal="center" vertical="center"/>
    </xf>
  </cellXfs>
  <cellStyles count="7">
    <cellStyle name="Calculation" xfId="5" builtinId="22"/>
    <cellStyle name="Comma" xfId="4" builtinId="3"/>
    <cellStyle name="Hyperlink" xfId="1" builtinId="8"/>
    <cellStyle name="Input 2" xfId="3" xr:uid="{00000000-0005-0000-0000-000002000000}"/>
    <cellStyle name="Locked Cell" xfId="2" xr:uid="{00000000-0005-0000-0000-000003000000}"/>
    <cellStyle name="Normal" xfId="0" builtinId="0"/>
    <cellStyle name="Percent" xfId="6" builtinId="5"/>
  </cellStyles>
  <dxfs count="62">
    <dxf>
      <fill>
        <patternFill patternType="mediumGray"/>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1"/>
        </patternFill>
      </fill>
    </dxf>
    <dxf>
      <fill>
        <patternFill>
          <bgColor theme="1"/>
        </patternFill>
      </fill>
    </dxf>
    <dxf>
      <fill>
        <patternFill patternType="solid">
          <fgColor auto="1"/>
          <bgColor rgb="FFF7F7F7"/>
        </patternFill>
      </fill>
    </dxf>
    <dxf>
      <fill>
        <patternFill patternType="solid">
          <fgColor auto="1"/>
          <bgColor theme="0" tint="-0.14996795556505021"/>
        </patternFill>
      </fill>
    </dxf>
    <dxf>
      <border>
        <left style="thin">
          <color auto="1"/>
        </left>
        <right style="thin">
          <color auto="1"/>
        </right>
        <top style="thin">
          <color auto="1"/>
        </top>
        <bottom style="thin">
          <color auto="1"/>
        </bottom>
        <vertical style="thin">
          <color auto="1"/>
        </vertical>
        <horizontal style="thin">
          <color auto="1"/>
        </horizontal>
      </border>
    </dxf>
    <dxf>
      <fill>
        <patternFill patternType="solid">
          <fgColor theme="0"/>
          <bgColor rgb="FFFFEAA7"/>
        </patternFill>
      </fill>
    </dxf>
    <dxf>
      <fill>
        <patternFill patternType="solid">
          <fgColor theme="7"/>
          <bgColor rgb="FFFFD54F"/>
        </patternFill>
      </fill>
    </dxf>
    <dxf>
      <border>
        <vertical style="thin">
          <color auto="1"/>
        </vertical>
        <horizontal style="thin">
          <color auto="1"/>
        </horizontal>
      </border>
    </dxf>
    <dxf>
      <fill>
        <patternFill patternType="gray125">
          <fgColor theme="7"/>
        </patternFill>
      </fill>
    </dxf>
    <dxf>
      <fill>
        <patternFill patternType="mediumGray">
          <fgColor theme="7"/>
        </patternFill>
      </fill>
    </dxf>
    <dxf>
      <border>
        <vertical style="thin">
          <color auto="1"/>
        </vertical>
        <horizontal style="thin">
          <color auto="1"/>
        </horizontal>
      </border>
    </dxf>
  </dxfs>
  <tableStyles count="3" defaultTableStyle="TableStyleMedium2" defaultPivotStyle="PivotStyleLight16">
    <tableStyle name="Input Cells" pivot="0" count="3" xr9:uid="{00000000-0011-0000-FFFF-FFFF00000000}">
      <tableStyleElement type="wholeTable" dxfId="61"/>
      <tableStyleElement type="firstRowStripe" dxfId="60"/>
      <tableStyleElement type="secondRowStripe" dxfId="59"/>
    </tableStyle>
    <tableStyle name="Input Cells 2" pivot="0" count="3" xr9:uid="{C2C6F8B6-F1BF-4C38-8C6C-F5810E96A7ED}">
      <tableStyleElement type="wholeTable" dxfId="58"/>
      <tableStyleElement type="firstRowStripe" dxfId="57"/>
      <tableStyleElement type="secondRowStripe" dxfId="56"/>
    </tableStyle>
    <tableStyle name="No Input" pivot="0" count="3" xr9:uid="{6B172CA5-6E53-4EC8-A05C-2C0F8F85993F}">
      <tableStyleElement type="wholeTable" dxfId="55"/>
      <tableStyleElement type="firstRowStripe" dxfId="54"/>
      <tableStyleElement type="secondRowStripe" dxfId="53"/>
    </tableStyle>
  </tableStyles>
  <colors>
    <mruColors>
      <color rgb="FFED1653"/>
      <color rgb="FF86888A"/>
      <color rgb="FFFDEDF1"/>
      <color rgb="FFFDE7ED"/>
      <color rgb="FF231F20"/>
      <color rgb="FFB8083E"/>
      <color rgb="FF684A9E"/>
      <color rgb="FF003C71"/>
      <color rgb="FF9CAF8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8.png"/><Relationship Id="rId1" Type="http://schemas.openxmlformats.org/officeDocument/2006/relationships/image" Target="../media/image7.png"/></Relationships>
</file>

<file path=xl/drawings/_rels/drawing3.xml.rels><?xml version="1.0" encoding="UTF-8" standalone="yes"?>
<Relationships xmlns="http://schemas.openxmlformats.org/package/2006/relationships"><Relationship Id="rId2" Type="http://schemas.openxmlformats.org/officeDocument/2006/relationships/image" Target="../media/image10.png"/><Relationship Id="rId1" Type="http://schemas.openxmlformats.org/officeDocument/2006/relationships/image" Target="../media/image9.png"/></Relationships>
</file>

<file path=xl/drawings/_rels/drawing4.xml.rels><?xml version="1.0" encoding="UTF-8" standalone="yes"?>
<Relationships xmlns="http://schemas.openxmlformats.org/package/2006/relationships"><Relationship Id="rId2" Type="http://schemas.openxmlformats.org/officeDocument/2006/relationships/image" Target="../media/image12.png"/><Relationship Id="rId1" Type="http://schemas.openxmlformats.org/officeDocument/2006/relationships/image" Target="../media/image11.png"/></Relationships>
</file>

<file path=xl/drawings/_rels/vmlDrawing3.v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3.png"/></Relationships>
</file>

<file path=xl/drawings/_rels/vmlDrawing4.v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editAs="oneCell">
    <xdr:from>
      <xdr:col>0</xdr:col>
      <xdr:colOff>168089</xdr:colOff>
      <xdr:row>2</xdr:row>
      <xdr:rowOff>56031</xdr:rowOff>
    </xdr:from>
    <xdr:to>
      <xdr:col>2</xdr:col>
      <xdr:colOff>1101988</xdr:colOff>
      <xdr:row>2</xdr:row>
      <xdr:rowOff>844536</xdr:rowOff>
    </xdr:to>
    <xdr:pic>
      <xdr:nvPicPr>
        <xdr:cNvPr id="4" name="Picture 3">
          <a:extLst>
            <a:ext uri="{FF2B5EF4-FFF2-40B4-BE49-F238E27FC236}">
              <a16:creationId xmlns:a16="http://schemas.microsoft.com/office/drawing/2014/main" id="{D2482A2E-0CCB-36C3-34BA-113517C37D8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68089" y="414619"/>
          <a:ext cx="3742765" cy="794220"/>
        </a:xfrm>
        <a:prstGeom prst="rect">
          <a:avLst/>
        </a:prstGeom>
      </xdr:spPr>
    </xdr:pic>
    <xdr:clientData/>
  </xdr:twoCellAnchor>
  <xdr:twoCellAnchor editAs="oneCell">
    <xdr:from>
      <xdr:col>8</xdr:col>
      <xdr:colOff>1725706</xdr:colOff>
      <xdr:row>45</xdr:row>
      <xdr:rowOff>78442</xdr:rowOff>
    </xdr:from>
    <xdr:to>
      <xdr:col>10</xdr:col>
      <xdr:colOff>217784</xdr:colOff>
      <xdr:row>46</xdr:row>
      <xdr:rowOff>255846</xdr:rowOff>
    </xdr:to>
    <xdr:pic>
      <xdr:nvPicPr>
        <xdr:cNvPr id="3" name="Picture 2">
          <a:extLst>
            <a:ext uri="{FF2B5EF4-FFF2-40B4-BE49-F238E27FC236}">
              <a16:creationId xmlns:a16="http://schemas.microsoft.com/office/drawing/2014/main" id="{BDE397AF-1F7B-4D3D-9FDD-4DF3F0320E33}"/>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2931588" y="16864854"/>
          <a:ext cx="2279442" cy="56938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99395</xdr:colOff>
      <xdr:row>1</xdr:row>
      <xdr:rowOff>157373</xdr:rowOff>
    </xdr:from>
    <xdr:to>
      <xdr:col>1</xdr:col>
      <xdr:colOff>808373</xdr:colOff>
      <xdr:row>1</xdr:row>
      <xdr:rowOff>687457</xdr:rowOff>
    </xdr:to>
    <xdr:pic>
      <xdr:nvPicPr>
        <xdr:cNvPr id="5" name="Picture 4">
          <a:extLst>
            <a:ext uri="{FF2B5EF4-FFF2-40B4-BE49-F238E27FC236}">
              <a16:creationId xmlns:a16="http://schemas.microsoft.com/office/drawing/2014/main" id="{A9DCA0D3-5385-9F34-3E32-40EED004B8D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9395" y="339590"/>
          <a:ext cx="2498021" cy="530084"/>
        </a:xfrm>
        <a:prstGeom prst="rect">
          <a:avLst/>
        </a:prstGeom>
      </xdr:spPr>
    </xdr:pic>
    <xdr:clientData/>
  </xdr:twoCellAnchor>
  <xdr:twoCellAnchor editAs="oneCell">
    <xdr:from>
      <xdr:col>3</xdr:col>
      <xdr:colOff>586782</xdr:colOff>
      <xdr:row>44</xdr:row>
      <xdr:rowOff>304800</xdr:rowOff>
    </xdr:from>
    <xdr:to>
      <xdr:col>4</xdr:col>
      <xdr:colOff>803415</xdr:colOff>
      <xdr:row>44</xdr:row>
      <xdr:rowOff>623363</xdr:rowOff>
    </xdr:to>
    <xdr:pic>
      <xdr:nvPicPr>
        <xdr:cNvPr id="8" name="Picture 7">
          <a:extLst>
            <a:ext uri="{FF2B5EF4-FFF2-40B4-BE49-F238E27FC236}">
              <a16:creationId xmlns:a16="http://schemas.microsoft.com/office/drawing/2014/main" id="{380221F5-9BE8-EDC1-F8BE-03C1F11B3EE3}"/>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806482" y="9810750"/>
          <a:ext cx="1264383" cy="31856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115961</xdr:colOff>
      <xdr:row>1</xdr:row>
      <xdr:rowOff>16567</xdr:rowOff>
    </xdr:from>
    <xdr:to>
      <xdr:col>4</xdr:col>
      <xdr:colOff>92466</xdr:colOff>
      <xdr:row>2</xdr:row>
      <xdr:rowOff>8285</xdr:rowOff>
    </xdr:to>
    <xdr:pic>
      <xdr:nvPicPr>
        <xdr:cNvPr id="6" name="Picture 5">
          <a:extLst>
            <a:ext uri="{FF2B5EF4-FFF2-40B4-BE49-F238E27FC236}">
              <a16:creationId xmlns:a16="http://schemas.microsoft.com/office/drawing/2014/main" id="{C45E0F99-B505-30DE-3060-637E5DB4354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5961" y="198784"/>
          <a:ext cx="2693201" cy="571501"/>
        </a:xfrm>
        <a:prstGeom prst="rect">
          <a:avLst/>
        </a:prstGeom>
      </xdr:spPr>
    </xdr:pic>
    <xdr:clientData/>
  </xdr:twoCellAnchor>
  <xdr:twoCellAnchor editAs="oneCell">
    <xdr:from>
      <xdr:col>9</xdr:col>
      <xdr:colOff>74543</xdr:colOff>
      <xdr:row>69</xdr:row>
      <xdr:rowOff>91930</xdr:rowOff>
    </xdr:from>
    <xdr:to>
      <xdr:col>10</xdr:col>
      <xdr:colOff>546138</xdr:colOff>
      <xdr:row>71</xdr:row>
      <xdr:rowOff>97739</xdr:rowOff>
    </xdr:to>
    <xdr:pic>
      <xdr:nvPicPr>
        <xdr:cNvPr id="8" name="Picture 7">
          <a:extLst>
            <a:ext uri="{FF2B5EF4-FFF2-40B4-BE49-F238E27FC236}">
              <a16:creationId xmlns:a16="http://schemas.microsoft.com/office/drawing/2014/main" id="{A42D0A3A-9C16-71CE-810D-17DCDA7BECB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352760" y="13335821"/>
          <a:ext cx="1316421" cy="328831"/>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2</xdr:col>
      <xdr:colOff>38100</xdr:colOff>
      <xdr:row>22</xdr:row>
      <xdr:rowOff>38100</xdr:rowOff>
    </xdr:from>
    <xdr:to>
      <xdr:col>9</xdr:col>
      <xdr:colOff>513613</xdr:colOff>
      <xdr:row>23</xdr:row>
      <xdr:rowOff>151803</xdr:rowOff>
    </xdr:to>
    <xdr:pic>
      <xdr:nvPicPr>
        <xdr:cNvPr id="2" name="Picture 1">
          <a:extLst>
            <a:ext uri="{FF2B5EF4-FFF2-40B4-BE49-F238E27FC236}">
              <a16:creationId xmlns:a16="http://schemas.microsoft.com/office/drawing/2014/main" id="{00000000-0008-0000-0D00-000002000000}"/>
            </a:ext>
          </a:extLst>
        </xdr:cNvPr>
        <xdr:cNvPicPr>
          <a:picLocks noChangeAspect="1"/>
        </xdr:cNvPicPr>
      </xdr:nvPicPr>
      <xdr:blipFill>
        <a:blip xmlns:r="http://schemas.openxmlformats.org/officeDocument/2006/relationships" r:embed="rId1"/>
        <a:stretch>
          <a:fillRect/>
        </a:stretch>
      </xdr:blipFill>
      <xdr:spPr>
        <a:xfrm>
          <a:off x="11420475" y="4876800"/>
          <a:ext cx="5885713" cy="294678"/>
        </a:xfrm>
        <a:prstGeom prst="rect">
          <a:avLst/>
        </a:prstGeom>
        <a:ln>
          <a:solidFill>
            <a:schemeClr val="accent1"/>
          </a:solidFill>
        </a:ln>
      </xdr:spPr>
    </xdr:pic>
    <xdr:clientData/>
  </xdr:twoCellAnchor>
  <xdr:twoCellAnchor editAs="oneCell">
    <xdr:from>
      <xdr:col>16</xdr:col>
      <xdr:colOff>476250</xdr:colOff>
      <xdr:row>0</xdr:row>
      <xdr:rowOff>180975</xdr:rowOff>
    </xdr:from>
    <xdr:to>
      <xdr:col>21</xdr:col>
      <xdr:colOff>571500</xdr:colOff>
      <xdr:row>24</xdr:row>
      <xdr:rowOff>85725</xdr:rowOff>
    </xdr:to>
    <xdr:sp macro="" textlink="">
      <xdr:nvSpPr>
        <xdr:cNvPr id="16438" name="AutoShape 54">
          <a:extLst>
            <a:ext uri="{FF2B5EF4-FFF2-40B4-BE49-F238E27FC236}">
              <a16:creationId xmlns:a16="http://schemas.microsoft.com/office/drawing/2014/main" id="{00000000-0008-0000-0D00-000036400000}"/>
            </a:ext>
          </a:extLst>
        </xdr:cNvPr>
        <xdr:cNvSpPr>
          <a:spLocks noChangeAspect="1" noChangeArrowheads="1"/>
        </xdr:cNvSpPr>
      </xdr:nvSpPr>
      <xdr:spPr bwMode="auto">
        <a:xfrm>
          <a:off x="13344525" y="180975"/>
          <a:ext cx="3581400" cy="53435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16</xdr:col>
      <xdr:colOff>230108</xdr:colOff>
      <xdr:row>1</xdr:row>
      <xdr:rowOff>9525</xdr:rowOff>
    </xdr:from>
    <xdr:to>
      <xdr:col>23</xdr:col>
      <xdr:colOff>265983</xdr:colOff>
      <xdr:row>24</xdr:row>
      <xdr:rowOff>123013</xdr:rowOff>
    </xdr:to>
    <xdr:pic>
      <xdr:nvPicPr>
        <xdr:cNvPr id="3" name="Picture 2">
          <a:extLst>
            <a:ext uri="{FF2B5EF4-FFF2-40B4-BE49-F238E27FC236}">
              <a16:creationId xmlns:a16="http://schemas.microsoft.com/office/drawing/2014/main" id="{00000000-0008-0000-0D00-000003000000}"/>
            </a:ext>
          </a:extLst>
        </xdr:cNvPr>
        <xdr:cNvPicPr>
          <a:picLocks noChangeAspect="1"/>
        </xdr:cNvPicPr>
      </xdr:nvPicPr>
      <xdr:blipFill>
        <a:blip xmlns:r="http://schemas.openxmlformats.org/officeDocument/2006/relationships" r:embed="rId2"/>
        <a:stretch>
          <a:fillRect/>
        </a:stretch>
      </xdr:blipFill>
      <xdr:spPr>
        <a:xfrm>
          <a:off x="13098383" y="200025"/>
          <a:ext cx="4741225" cy="5371288"/>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designlights.org/search/" TargetMode="Externa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4.xml"/><Relationship Id="rId1" Type="http://schemas.openxmlformats.org/officeDocument/2006/relationships/printerSettings" Target="../printerSettings/printerSettings11.bin"/><Relationship Id="rId4" Type="http://schemas.openxmlformats.org/officeDocument/2006/relationships/comments" Target="../comments7.xm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0A9AE3-CEC9-4067-9447-DEB8AA30A8EF}">
  <sheetPr>
    <tabColor rgb="FFED1653"/>
    <pageSetUpPr fitToPage="1"/>
  </sheetPr>
  <dimension ref="A1:J65"/>
  <sheetViews>
    <sheetView showGridLines="0" showRowColHeaders="0" tabSelected="1" zoomScaleNormal="100" workbookViewId="0">
      <selection activeCell="C8" sqref="C8"/>
    </sheetView>
  </sheetViews>
  <sheetFormatPr defaultRowHeight="14.25" x14ac:dyDescent="0.2"/>
  <cols>
    <col min="1" max="1" width="2.7109375" style="2" customWidth="1"/>
    <col min="2" max="2" width="39.5703125" style="2" bestFit="1" customWidth="1"/>
    <col min="3" max="3" width="38.7109375" style="2" customWidth="1"/>
    <col min="4" max="4" width="2.7109375" style="2" customWidth="1"/>
    <col min="5" max="5" width="38.85546875" style="2" bestFit="1" customWidth="1"/>
    <col min="6" max="6" width="38.7109375" style="2" customWidth="1"/>
    <col min="7" max="7" width="3" style="2" customWidth="1"/>
    <col min="8" max="8" width="4" style="2" customWidth="1"/>
    <col min="9" max="9" width="26" style="2" customWidth="1"/>
    <col min="10" max="10" width="31" style="2" customWidth="1"/>
    <col min="11" max="16384" width="9.140625" style="2"/>
  </cols>
  <sheetData>
    <row r="1" spans="1:10" x14ac:dyDescent="0.2">
      <c r="A1" s="59"/>
      <c r="B1" s="59"/>
      <c r="C1" s="59"/>
      <c r="D1" s="59"/>
      <c r="E1" s="59"/>
      <c r="F1" s="59"/>
      <c r="G1" s="59"/>
      <c r="H1" s="59"/>
      <c r="I1" s="59"/>
      <c r="J1" s="59"/>
    </row>
    <row r="2" spans="1:10" x14ac:dyDescent="0.2">
      <c r="A2" s="112"/>
      <c r="B2" s="112"/>
      <c r="C2" s="112"/>
      <c r="D2" s="112"/>
      <c r="E2" s="112"/>
      <c r="F2" s="112"/>
      <c r="G2" s="112"/>
      <c r="H2" s="112"/>
      <c r="I2" s="112"/>
      <c r="J2" s="112"/>
    </row>
    <row r="3" spans="1:10" ht="110.25" customHeight="1" x14ac:dyDescent="0.4">
      <c r="B3" s="336" t="s">
        <v>3993</v>
      </c>
    </row>
    <row r="4" spans="1:10" ht="19.5" customHeight="1" x14ac:dyDescent="0.2">
      <c r="B4" s="450" t="s">
        <v>3765</v>
      </c>
      <c r="C4" s="451"/>
    </row>
    <row r="5" spans="1:10" ht="13.5" customHeight="1" x14ac:dyDescent="0.2">
      <c r="A5" s="337"/>
      <c r="B5" s="452"/>
      <c r="C5" s="452"/>
      <c r="D5" s="337"/>
      <c r="G5" s="337"/>
      <c r="H5" s="337"/>
    </row>
    <row r="6" spans="1:10" ht="13.5" customHeight="1" x14ac:dyDescent="0.4">
      <c r="A6" s="337"/>
      <c r="B6" s="338"/>
      <c r="C6" s="338"/>
      <c r="D6" s="337"/>
      <c r="G6" s="337"/>
      <c r="H6" s="337"/>
    </row>
    <row r="7" spans="1:10" ht="30" customHeight="1" x14ac:dyDescent="0.2">
      <c r="A7" s="337"/>
      <c r="B7" s="458" t="s">
        <v>3890</v>
      </c>
      <c r="C7" s="459"/>
      <c r="D7" s="337"/>
      <c r="E7" s="309" t="s">
        <v>3891</v>
      </c>
      <c r="F7" s="309"/>
      <c r="H7" s="337"/>
      <c r="I7" s="309" t="s">
        <v>0</v>
      </c>
      <c r="J7" s="319"/>
    </row>
    <row r="8" spans="1:10" ht="30" customHeight="1" x14ac:dyDescent="0.2">
      <c r="A8" s="337"/>
      <c r="B8" s="339" t="s">
        <v>3892</v>
      </c>
      <c r="C8" s="312"/>
      <c r="D8" s="337"/>
      <c r="E8" s="453" t="s">
        <v>3928</v>
      </c>
      <c r="F8" s="455"/>
      <c r="H8" s="337"/>
      <c r="I8" s="457" t="s">
        <v>2</v>
      </c>
      <c r="J8" s="457"/>
    </row>
    <row r="9" spans="1:10" ht="30" customHeight="1" x14ac:dyDescent="0.2">
      <c r="A9" s="337"/>
      <c r="B9" s="339" t="s">
        <v>3893</v>
      </c>
      <c r="C9" s="312"/>
      <c r="D9" s="337"/>
      <c r="E9" s="454"/>
      <c r="F9" s="456"/>
      <c r="H9" s="337"/>
      <c r="I9" s="457" t="s">
        <v>3768</v>
      </c>
      <c r="J9" s="457"/>
    </row>
    <row r="10" spans="1:10" ht="30" customHeight="1" x14ac:dyDescent="0.2">
      <c r="A10" s="337"/>
      <c r="B10" s="339" t="s">
        <v>3724</v>
      </c>
      <c r="C10" s="312"/>
      <c r="D10" s="337"/>
      <c r="E10" s="313" t="s">
        <v>3929</v>
      </c>
      <c r="F10" s="350"/>
      <c r="H10" s="337"/>
      <c r="I10" s="457" t="s">
        <v>3</v>
      </c>
      <c r="J10" s="457"/>
    </row>
    <row r="11" spans="1:10" ht="30" customHeight="1" x14ac:dyDescent="0.2">
      <c r="A11" s="337"/>
      <c r="B11" s="339" t="s">
        <v>3726</v>
      </c>
      <c r="C11" s="312"/>
      <c r="D11" s="337"/>
      <c r="E11" s="313" t="s">
        <v>3930</v>
      </c>
      <c r="F11" s="350"/>
      <c r="H11" s="337"/>
      <c r="I11" s="45" t="s">
        <v>4</v>
      </c>
      <c r="J11" s="46"/>
    </row>
    <row r="12" spans="1:10" ht="30" customHeight="1" x14ac:dyDescent="0.2">
      <c r="A12" s="337"/>
      <c r="B12" s="339" t="s">
        <v>3894</v>
      </c>
      <c r="C12" s="340"/>
      <c r="D12" s="337"/>
      <c r="E12" s="337"/>
      <c r="F12" s="337"/>
      <c r="H12" s="337"/>
      <c r="I12" s="457" t="s">
        <v>5</v>
      </c>
      <c r="J12" s="457"/>
    </row>
    <row r="13" spans="1:10" ht="30" customHeight="1" x14ac:dyDescent="0.2">
      <c r="A13" s="337"/>
      <c r="B13" s="341"/>
      <c r="C13" s="44"/>
      <c r="D13" s="337"/>
      <c r="E13" s="309" t="s">
        <v>3899</v>
      </c>
      <c r="F13" s="309"/>
      <c r="H13" s="337"/>
      <c r="I13" s="358" t="s">
        <v>3933</v>
      </c>
      <c r="J13" s="46" t="s">
        <v>3987</v>
      </c>
    </row>
    <row r="14" spans="1:10" ht="30" customHeight="1" x14ac:dyDescent="0.2">
      <c r="A14" s="337"/>
      <c r="B14" s="309" t="s">
        <v>3895</v>
      </c>
      <c r="C14" s="309"/>
      <c r="D14" s="337"/>
      <c r="E14" s="313" t="s">
        <v>3902</v>
      </c>
      <c r="F14" s="351"/>
      <c r="H14" s="337"/>
      <c r="I14" s="335" t="s">
        <v>3934</v>
      </c>
      <c r="J14" s="46" t="s">
        <v>6</v>
      </c>
    </row>
    <row r="15" spans="1:10" ht="30" customHeight="1" x14ac:dyDescent="0.2">
      <c r="A15" s="337"/>
      <c r="B15" s="313" t="s">
        <v>3896</v>
      </c>
      <c r="C15" s="351"/>
      <c r="D15" s="337"/>
      <c r="E15" s="313" t="s">
        <v>3903</v>
      </c>
      <c r="F15" s="351"/>
      <c r="H15" s="337"/>
      <c r="I15" s="448"/>
      <c r="J15" s="449"/>
    </row>
    <row r="16" spans="1:10" ht="30" customHeight="1" x14ac:dyDescent="0.2">
      <c r="A16" s="337"/>
      <c r="B16" s="313" t="s">
        <v>3897</v>
      </c>
      <c r="C16" s="351"/>
      <c r="D16" s="337"/>
      <c r="E16" s="313" t="s">
        <v>3904</v>
      </c>
      <c r="F16" s="351"/>
      <c r="H16" s="337"/>
      <c r="I16" s="339" t="s">
        <v>3935</v>
      </c>
      <c r="J16" s="342" t="str">
        <f>'Change log'!B11</f>
        <v>Lighting 2025 - v5.0</v>
      </c>
    </row>
    <row r="17" spans="1:9" ht="30" customHeight="1" x14ac:dyDescent="0.2">
      <c r="A17" s="337"/>
      <c r="B17" s="313" t="s">
        <v>3898</v>
      </c>
      <c r="C17" s="345"/>
      <c r="D17" s="337"/>
      <c r="E17" s="313" t="s">
        <v>3905</v>
      </c>
      <c r="F17" s="352"/>
      <c r="H17" s="337"/>
    </row>
    <row r="18" spans="1:9" ht="30" customHeight="1" x14ac:dyDescent="0.2">
      <c r="A18" s="337"/>
      <c r="B18" s="337"/>
      <c r="C18" s="337"/>
      <c r="D18" s="38"/>
      <c r="E18" s="313" t="s">
        <v>3683</v>
      </c>
      <c r="F18" s="351"/>
      <c r="H18" s="337"/>
    </row>
    <row r="19" spans="1:9" ht="30" customHeight="1" x14ac:dyDescent="0.2">
      <c r="A19" s="337"/>
      <c r="B19" s="309" t="s">
        <v>3964</v>
      </c>
      <c r="C19" s="309"/>
      <c r="D19" s="38"/>
      <c r="E19" s="343" t="s">
        <v>3906</v>
      </c>
      <c r="F19" s="315"/>
      <c r="H19" s="337"/>
    </row>
    <row r="20" spans="1:9" ht="30" customHeight="1" x14ac:dyDescent="0.2">
      <c r="A20" s="337"/>
      <c r="B20" s="339" t="s">
        <v>3931</v>
      </c>
      <c r="C20" s="312"/>
      <c r="D20" s="38"/>
      <c r="E20" s="344" t="s">
        <v>3907</v>
      </c>
      <c r="F20" s="312"/>
      <c r="H20" s="337"/>
    </row>
    <row r="21" spans="1:9" ht="30" customHeight="1" x14ac:dyDescent="0.2">
      <c r="A21" s="337"/>
      <c r="B21" s="339" t="s">
        <v>3932</v>
      </c>
      <c r="C21" s="353"/>
      <c r="D21" s="38"/>
      <c r="E21" s="344" t="s">
        <v>3908</v>
      </c>
      <c r="F21" s="312"/>
      <c r="H21" s="337"/>
    </row>
    <row r="22" spans="1:9" ht="30" customHeight="1" x14ac:dyDescent="0.2">
      <c r="A22" s="337"/>
      <c r="B22" s="339" t="s">
        <v>3897</v>
      </c>
      <c r="C22" s="312"/>
      <c r="D22" s="38"/>
      <c r="E22" s="343" t="s">
        <v>3834</v>
      </c>
      <c r="F22" s="312"/>
      <c r="H22" s="337"/>
    </row>
    <row r="23" spans="1:9" ht="30" customHeight="1" x14ac:dyDescent="0.2">
      <c r="A23" s="337"/>
      <c r="B23" s="339" t="s">
        <v>3898</v>
      </c>
      <c r="C23" s="345"/>
      <c r="D23" s="38"/>
      <c r="E23" s="343" t="s">
        <v>3909</v>
      </c>
      <c r="F23" s="312"/>
      <c r="H23" s="337"/>
    </row>
    <row r="24" spans="1:9" ht="30" customHeight="1" x14ac:dyDescent="0.2">
      <c r="A24" s="337"/>
      <c r="B24" s="339" t="s">
        <v>3892</v>
      </c>
      <c r="C24" s="312"/>
      <c r="D24" s="38"/>
      <c r="H24" s="337"/>
    </row>
    <row r="25" spans="1:9" ht="30" customHeight="1" x14ac:dyDescent="0.2">
      <c r="A25" s="337"/>
      <c r="B25" s="339" t="s">
        <v>3748</v>
      </c>
      <c r="C25" s="340"/>
      <c r="D25" s="38"/>
      <c r="E25" s="310" t="s">
        <v>3900</v>
      </c>
      <c r="F25" s="311"/>
      <c r="H25" s="337"/>
    </row>
    <row r="26" spans="1:9" ht="30" customHeight="1" x14ac:dyDescent="0.2">
      <c r="A26" s="337"/>
      <c r="B26" s="313" t="s">
        <v>3724</v>
      </c>
      <c r="C26" s="351"/>
      <c r="D26" s="38"/>
      <c r="E26" s="313" t="s">
        <v>3910</v>
      </c>
      <c r="F26" s="351"/>
      <c r="H26" s="38"/>
      <c r="I26" s="1"/>
    </row>
    <row r="27" spans="1:9" ht="30" customHeight="1" x14ac:dyDescent="0.2">
      <c r="A27" s="337"/>
      <c r="B27" s="313" t="s">
        <v>3726</v>
      </c>
      <c r="C27" s="351"/>
      <c r="D27" s="38"/>
      <c r="E27" s="313" t="s">
        <v>3911</v>
      </c>
      <c r="F27" s="351"/>
      <c r="H27" s="38"/>
      <c r="I27" s="1"/>
    </row>
    <row r="28" spans="1:9" ht="30" customHeight="1" x14ac:dyDescent="0.2">
      <c r="A28" s="337"/>
      <c r="B28" s="313" t="s">
        <v>3894</v>
      </c>
      <c r="C28" s="351"/>
      <c r="D28" s="38"/>
      <c r="E28" s="313" t="s">
        <v>3913</v>
      </c>
      <c r="F28" s="353"/>
      <c r="H28" s="38"/>
    </row>
    <row r="29" spans="1:9" ht="30" customHeight="1" x14ac:dyDescent="0.2">
      <c r="A29" s="337"/>
      <c r="B29" s="337"/>
      <c r="C29" s="337"/>
      <c r="D29" s="39"/>
      <c r="E29" s="313" t="s">
        <v>3914</v>
      </c>
      <c r="F29" s="351"/>
      <c r="H29" s="38"/>
    </row>
    <row r="30" spans="1:9" ht="30" customHeight="1" x14ac:dyDescent="0.2">
      <c r="A30" s="337"/>
      <c r="B30" s="309" t="s">
        <v>3901</v>
      </c>
      <c r="C30" s="309"/>
      <c r="D30" s="39"/>
      <c r="E30" s="313" t="s">
        <v>3724</v>
      </c>
      <c r="F30" s="351"/>
      <c r="H30" s="38"/>
    </row>
    <row r="31" spans="1:9" ht="30" customHeight="1" x14ac:dyDescent="0.2">
      <c r="A31" s="337"/>
      <c r="B31" s="313" t="s">
        <v>3912</v>
      </c>
      <c r="C31" s="351"/>
      <c r="D31" s="38"/>
      <c r="E31" s="313" t="s">
        <v>3726</v>
      </c>
      <c r="F31" s="351"/>
      <c r="H31" s="38"/>
    </row>
    <row r="32" spans="1:9" ht="30" customHeight="1" x14ac:dyDescent="0.2">
      <c r="A32" s="337"/>
      <c r="B32" s="313" t="s">
        <v>3897</v>
      </c>
      <c r="C32" s="351"/>
      <c r="D32" s="38"/>
      <c r="E32" s="313" t="s">
        <v>3730</v>
      </c>
      <c r="F32" s="351"/>
      <c r="H32" s="38"/>
    </row>
    <row r="33" spans="1:10" ht="30" customHeight="1" x14ac:dyDescent="0.2">
      <c r="A33" s="337"/>
      <c r="B33" s="313" t="s">
        <v>3898</v>
      </c>
      <c r="C33" s="345"/>
      <c r="D33" s="39"/>
      <c r="E33" s="337"/>
      <c r="F33" s="337"/>
      <c r="H33" s="38"/>
    </row>
    <row r="34" spans="1:10" ht="30" customHeight="1" x14ac:dyDescent="0.2">
      <c r="A34" s="337"/>
      <c r="D34" s="39"/>
      <c r="E34" s="309" t="s">
        <v>3731</v>
      </c>
      <c r="F34" s="309"/>
      <c r="H34" s="38"/>
    </row>
    <row r="35" spans="1:10" ht="30" customHeight="1" x14ac:dyDescent="0.2">
      <c r="A35" s="337"/>
      <c r="B35" s="309" t="s">
        <v>3845</v>
      </c>
      <c r="C35" s="309"/>
      <c r="D35" s="39"/>
      <c r="E35" s="313" t="s">
        <v>3732</v>
      </c>
      <c r="F35" s="354"/>
      <c r="H35" s="39"/>
    </row>
    <row r="36" spans="1:10" ht="30" customHeight="1" x14ac:dyDescent="0.2">
      <c r="A36" s="337"/>
      <c r="B36" s="314" t="s">
        <v>3915</v>
      </c>
      <c r="C36" s="355"/>
      <c r="D36" s="39"/>
      <c r="E36" s="313" t="s">
        <v>3733</v>
      </c>
      <c r="F36" s="351"/>
      <c r="H36" s="39"/>
    </row>
    <row r="37" spans="1:10" ht="30" customHeight="1" x14ac:dyDescent="0.2">
      <c r="A37" s="337"/>
      <c r="B37" s="317" t="s">
        <v>3741</v>
      </c>
      <c r="C37" s="318"/>
      <c r="D37" s="39"/>
      <c r="E37" s="313" t="s">
        <v>3755</v>
      </c>
      <c r="F37" s="351"/>
      <c r="H37" s="38"/>
    </row>
    <row r="38" spans="1:10" ht="30" customHeight="1" x14ac:dyDescent="0.2">
      <c r="A38" s="337"/>
      <c r="B38" s="313" t="s">
        <v>3916</v>
      </c>
      <c r="C38" s="356"/>
      <c r="D38" s="38"/>
      <c r="H38" s="38"/>
      <c r="I38" s="1"/>
      <c r="J38" s="1"/>
    </row>
    <row r="39" spans="1:10" ht="30" customHeight="1" x14ac:dyDescent="0.2">
      <c r="A39" s="337"/>
      <c r="B39" s="313" t="s">
        <v>3917</v>
      </c>
      <c r="C39" s="356"/>
      <c r="D39" s="38"/>
      <c r="E39" s="309" t="s">
        <v>3846</v>
      </c>
      <c r="F39" s="309"/>
      <c r="H39" s="38"/>
      <c r="I39" s="1"/>
      <c r="J39" s="1"/>
    </row>
    <row r="40" spans="1:10" ht="30" customHeight="1" x14ac:dyDescent="0.2">
      <c r="A40" s="337"/>
      <c r="B40" s="313" t="s">
        <v>3724</v>
      </c>
      <c r="C40" s="356"/>
      <c r="D40" s="38"/>
      <c r="E40" s="316" t="s">
        <v>3754</v>
      </c>
      <c r="F40" s="355"/>
      <c r="I40" s="1"/>
      <c r="J40" s="1"/>
    </row>
    <row r="41" spans="1:10" ht="30" customHeight="1" x14ac:dyDescent="0.2">
      <c r="A41" s="337"/>
      <c r="B41" s="313" t="s">
        <v>3726</v>
      </c>
      <c r="C41" s="356"/>
      <c r="D41" s="38"/>
      <c r="E41" s="316" t="s">
        <v>3766</v>
      </c>
      <c r="F41" s="356"/>
      <c r="I41" s="1"/>
      <c r="J41" s="1"/>
    </row>
    <row r="42" spans="1:10" ht="30" customHeight="1" x14ac:dyDescent="0.2">
      <c r="A42" s="337"/>
      <c r="B42" s="313" t="s">
        <v>3894</v>
      </c>
      <c r="C42" s="356"/>
      <c r="D42" s="38"/>
      <c r="E42" s="316" t="s">
        <v>3742</v>
      </c>
      <c r="F42" s="356"/>
      <c r="I42" s="1"/>
      <c r="J42" s="1"/>
    </row>
    <row r="43" spans="1:10" ht="30" customHeight="1" x14ac:dyDescent="0.2">
      <c r="A43" s="337"/>
      <c r="B43" s="313" t="s">
        <v>3918</v>
      </c>
      <c r="C43" s="356"/>
      <c r="D43" s="38"/>
      <c r="E43" s="316" t="s">
        <v>3767</v>
      </c>
      <c r="F43" s="356"/>
      <c r="I43" s="1"/>
      <c r="J43" s="1"/>
    </row>
    <row r="44" spans="1:10" ht="30" customHeight="1" x14ac:dyDescent="0.2">
      <c r="A44" s="337"/>
      <c r="D44" s="38"/>
      <c r="E44" s="316" t="s">
        <v>3743</v>
      </c>
      <c r="F44" s="356"/>
      <c r="I44" s="1"/>
      <c r="J44" s="1"/>
    </row>
    <row r="45" spans="1:10" ht="20.100000000000001" customHeight="1" x14ac:dyDescent="0.2">
      <c r="A45" s="337"/>
      <c r="D45" s="337"/>
      <c r="G45" s="337"/>
      <c r="H45" s="38"/>
      <c r="I45" s="1"/>
      <c r="J45" s="1"/>
    </row>
    <row r="46" spans="1:10" ht="31.5" customHeight="1" x14ac:dyDescent="0.2">
      <c r="B46" s="446" t="s">
        <v>3992</v>
      </c>
      <c r="C46" s="447"/>
      <c r="D46" s="447"/>
      <c r="E46" s="447"/>
      <c r="H46" s="1"/>
      <c r="I46" s="1"/>
      <c r="J46" s="1"/>
    </row>
    <row r="47" spans="1:10" ht="30.75" customHeight="1" x14ac:dyDescent="0.2">
      <c r="H47" s="1"/>
      <c r="I47" s="1"/>
      <c r="J47" s="1"/>
    </row>
    <row r="48" spans="1:10" x14ac:dyDescent="0.2">
      <c r="H48" s="1"/>
      <c r="I48" s="1"/>
      <c r="J48" s="1"/>
    </row>
    <row r="49" spans="4:10" ht="24.75" customHeight="1" x14ac:dyDescent="0.2">
      <c r="H49" s="1"/>
      <c r="I49" s="1"/>
      <c r="J49" s="1"/>
    </row>
    <row r="50" spans="4:10" ht="21.75" customHeight="1" x14ac:dyDescent="0.2">
      <c r="H50" s="1"/>
      <c r="I50" s="1"/>
      <c r="J50" s="1"/>
    </row>
    <row r="51" spans="4:10" x14ac:dyDescent="0.2">
      <c r="D51" s="1"/>
      <c r="G51" s="1"/>
      <c r="H51" s="1"/>
      <c r="I51" s="1"/>
      <c r="J51" s="1"/>
    </row>
    <row r="52" spans="4:10" x14ac:dyDescent="0.2">
      <c r="D52" s="1"/>
      <c r="G52" s="1"/>
      <c r="H52" s="1"/>
      <c r="I52" s="1"/>
      <c r="J52" s="1"/>
    </row>
    <row r="53" spans="4:10" x14ac:dyDescent="0.2">
      <c r="D53" s="1"/>
      <c r="G53" s="1"/>
      <c r="H53" s="1"/>
      <c r="I53" s="1"/>
      <c r="J53" s="1"/>
    </row>
    <row r="54" spans="4:10" x14ac:dyDescent="0.2">
      <c r="D54" s="1"/>
      <c r="G54" s="1"/>
      <c r="H54" s="1"/>
      <c r="I54" s="1"/>
      <c r="J54" s="1"/>
    </row>
    <row r="55" spans="4:10" x14ac:dyDescent="0.2">
      <c r="D55" s="1"/>
      <c r="E55" s="337"/>
      <c r="F55" s="337"/>
      <c r="G55" s="1"/>
      <c r="H55" s="1"/>
      <c r="I55" s="1"/>
      <c r="J55" s="1"/>
    </row>
    <row r="65" spans="5:6" x14ac:dyDescent="0.2">
      <c r="E65" s="28"/>
      <c r="F65" s="29"/>
    </row>
  </sheetData>
  <sheetProtection algorithmName="SHA-512" hashValue="IozJ4uAtiSloJfdznEB4e0sP1+I8j23d9FsqFZvC45PKrdnRaQhgnUUgw6U16K6/O8RlsfG8rFCYDrjueTxMEw==" saltValue="IZGroxa2NzLWeZ6CpGMUCQ==" spinCount="100000" sheet="1" objects="1" scenarios="1"/>
  <mergeCells count="10">
    <mergeCell ref="B46:E46"/>
    <mergeCell ref="I15:J15"/>
    <mergeCell ref="B4:C5"/>
    <mergeCell ref="E8:E9"/>
    <mergeCell ref="F8:F9"/>
    <mergeCell ref="I8:J8"/>
    <mergeCell ref="I12:J12"/>
    <mergeCell ref="I10:J10"/>
    <mergeCell ref="I9:J9"/>
    <mergeCell ref="B7:C7"/>
  </mergeCells>
  <conditionalFormatting sqref="B37:C37">
    <cfRule type="expression" dxfId="52" priority="1">
      <formula>$C$36&lt;&gt;"Other:"</formula>
    </cfRule>
  </conditionalFormatting>
  <conditionalFormatting sqref="E36:F36">
    <cfRule type="expression" dxfId="51" priority="2">
      <formula>$F$35&lt;&gt;"Other:"</formula>
    </cfRule>
  </conditionalFormatting>
  <dataValidations count="4">
    <dataValidation type="list" allowBlank="1" showInputMessage="1" showErrorMessage="1" sqref="F20" xr:uid="{00000000-0002-0000-0000-000002000000}">
      <formula1>List_BldgTypes</formula1>
    </dataValidation>
    <dataValidation type="list" allowBlank="1" showInputMessage="1" showErrorMessage="1" sqref="F21" xr:uid="{00000000-0002-0000-0000-000000000000}">
      <formula1>List_HVACTypes</formula1>
    </dataValidation>
    <dataValidation type="list" allowBlank="1" showInputMessage="1" showErrorMessage="1" sqref="F22" xr:uid="{00000000-0002-0000-0000-000003000000}">
      <formula1>List_ProgramNames</formula1>
    </dataValidation>
    <dataValidation type="list" allowBlank="1" showInputMessage="1" showErrorMessage="1" sqref="F23" xr:uid="{00000000-0002-0000-0000-000004000000}">
      <formula1>List_ProjectStage</formula1>
    </dataValidation>
  </dataValidations>
  <pageMargins left="0.7" right="0.7" top="0.75" bottom="0.75" header="0.3" footer="0.3"/>
  <pageSetup scale="53" orientation="portrait" r:id="rId1"/>
  <drawing r:id="rId2"/>
  <legacyDrawing r:id="rId3"/>
  <extLst>
    <ext xmlns:x14="http://schemas.microsoft.com/office/spreadsheetml/2009/9/main" uri="{CCE6A557-97BC-4b89-ADB6-D9C93CAAB3DF}">
      <x14:dataValidations xmlns:xm="http://schemas.microsoft.com/office/excel/2006/main" count="8">
        <x14:dataValidation type="list" allowBlank="1" showInputMessage="1" showErrorMessage="1" xr:uid="{720DAE66-CD56-4ABB-8753-00BA9609686C}">
          <x14:formula1>
            <xm:f>'Lookup tables'!$F$48:$F$53</xm:f>
          </x14:formula1>
          <xm:sqref>F14</xm:sqref>
        </x14:dataValidation>
        <x14:dataValidation type="list" allowBlank="1" showInputMessage="1" showErrorMessage="1" xr:uid="{4AF9D84C-08C0-47DC-940B-4578E57C7E71}">
          <x14:formula1>
            <xm:f>'Lookup tables'!$G$48:$G$54</xm:f>
          </x14:formula1>
          <xm:sqref>F15</xm:sqref>
        </x14:dataValidation>
        <x14:dataValidation type="list" allowBlank="1" showInputMessage="1" showErrorMessage="1" xr:uid="{2C35E6E4-0A48-4ED8-A21A-5E971D523AA7}">
          <x14:formula1>
            <xm:f>'Lookup tables'!$H$48:$H$49</xm:f>
          </x14:formula1>
          <xm:sqref>F18</xm:sqref>
        </x14:dataValidation>
        <x14:dataValidation type="list" allowBlank="1" showInputMessage="1" showErrorMessage="1" xr:uid="{3DC7F467-F1EB-47C1-AB39-74D89BAB1B1A}">
          <x14:formula1>
            <xm:f>'Lookup tables'!$B$47:$B$51</xm:f>
          </x14:formula1>
          <xm:sqref>C36</xm:sqref>
        </x14:dataValidation>
        <x14:dataValidation type="list" allowBlank="1" showInputMessage="1" showErrorMessage="1" xr:uid="{F5A8CCBB-87E5-4646-8D0C-FBE9B328488A}">
          <x14:formula1>
            <xm:f>'Lookup tables'!$B$52:$B$54</xm:f>
          </x14:formula1>
          <xm:sqref>C38</xm:sqref>
        </x14:dataValidation>
        <x14:dataValidation type="list" allowBlank="1" showInputMessage="1" showErrorMessage="1" xr:uid="{DC170A83-A959-4CA6-83A5-494973C08389}">
          <x14:formula1>
            <xm:f>'Lookup tables'!$C$47:$C$49</xm:f>
          </x14:formula1>
          <xm:sqref>F35</xm:sqref>
        </x14:dataValidation>
        <x14:dataValidation type="list" allowBlank="1" showInputMessage="1" showErrorMessage="1" xr:uid="{CFD7840C-5FA5-4E75-9F4D-52B558FFD9A7}">
          <x14:formula1>
            <xm:f>'Lookup tables'!$B$56:$B$65</xm:f>
          </x14:formula1>
          <xm:sqref>F37</xm:sqref>
        </x14:dataValidation>
        <x14:dataValidation type="list" allowBlank="1" showInputMessage="1" showErrorMessage="1" xr:uid="{8DBB6B1A-EC45-4445-AADC-6C9B4FC7FE62}">
          <x14:formula1>
            <xm:f>'Lookup tables'!$C$51:$C$52</xm:f>
          </x14:formula1>
          <xm:sqref>C21 F28 F40:F44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ED1653"/>
  </sheetPr>
  <dimension ref="B1:D6"/>
  <sheetViews>
    <sheetView showGridLines="0" showRowColHeaders="0" zoomScaleNormal="100" workbookViewId="0">
      <selection activeCell="B2" sqref="B2:D2"/>
    </sheetView>
  </sheetViews>
  <sheetFormatPr defaultRowHeight="15" x14ac:dyDescent="0.25"/>
  <cols>
    <col min="1" max="1" width="2.28515625" customWidth="1"/>
    <col min="2" max="2" width="40.5703125" bestFit="1" customWidth="1"/>
    <col min="3" max="3" width="32.140625" bestFit="1" customWidth="1"/>
    <col min="4" max="4" width="75.42578125" bestFit="1" customWidth="1"/>
    <col min="14" max="14" width="44.28515625" bestFit="1" customWidth="1"/>
  </cols>
  <sheetData>
    <row r="1" spans="2:4" x14ac:dyDescent="0.25">
      <c r="B1" s="2"/>
      <c r="C1" s="2"/>
      <c r="D1" s="2"/>
    </row>
    <row r="2" spans="2:4" ht="15" customHeight="1" x14ac:dyDescent="0.25">
      <c r="B2" s="462" t="s">
        <v>3925</v>
      </c>
      <c r="C2" s="462"/>
      <c r="D2" s="462"/>
    </row>
    <row r="3" spans="2:4" ht="15" customHeight="1" x14ac:dyDescent="0.25">
      <c r="B3" s="461" t="s">
        <v>3671</v>
      </c>
      <c r="C3" s="461"/>
      <c r="D3" s="461"/>
    </row>
    <row r="4" spans="2:4" ht="15" customHeight="1" x14ac:dyDescent="0.25">
      <c r="B4" s="460" t="s">
        <v>8</v>
      </c>
      <c r="C4" s="460"/>
      <c r="D4" s="460"/>
    </row>
    <row r="5" spans="2:4" x14ac:dyDescent="0.25">
      <c r="B5" s="291" t="s">
        <v>3985</v>
      </c>
      <c r="C5" s="291" t="s">
        <v>3763</v>
      </c>
      <c r="D5" s="357" t="s">
        <v>3984</v>
      </c>
    </row>
    <row r="6" spans="2:4" x14ac:dyDescent="0.25">
      <c r="B6" s="291" t="s">
        <v>3986</v>
      </c>
      <c r="C6" s="291" t="s">
        <v>3936</v>
      </c>
      <c r="D6" s="357" t="s">
        <v>9</v>
      </c>
    </row>
  </sheetData>
  <sheetProtection algorithmName="SHA-512" hashValue="0jeGQ+D+VhGkWcC24NTfbj1mgnUwNdBi/8EIZdSBDzhdXzQtjaH7dZ/O6ILWgipjUEKEH22aD/6VamNyHHLnPA==" saltValue="0YmZvq7+Jh/hS1G7Trdj+Q==" spinCount="100000" sheet="1" objects="1" scenarios="1"/>
  <mergeCells count="3">
    <mergeCell ref="B4:D4"/>
    <mergeCell ref="B3:D3"/>
    <mergeCell ref="B2:D2"/>
  </mergeCells>
  <hyperlinks>
    <hyperlink ref="D6" r:id="rId1" xr:uid="{00000000-0004-0000-0100-000004000000}"/>
  </hyperlinks>
  <pageMargins left="0.7" right="0.7" top="0.75" bottom="0.75" header="0.3" footer="0.3"/>
  <pageSetup scale="68" orientation="landscape" verticalDpi="1200"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88F2B1-05F7-435A-A75E-B1B4A700E1E1}">
  <sheetPr>
    <tabColor theme="0" tint="-0.249977111117893"/>
  </sheetPr>
  <dimension ref="B2:I20"/>
  <sheetViews>
    <sheetView showGridLines="0" showRowColHeaders="0" zoomScaleNormal="100" workbookViewId="0">
      <selection activeCell="C3" sqref="C3"/>
    </sheetView>
  </sheetViews>
  <sheetFormatPr defaultRowHeight="15" x14ac:dyDescent="0.25"/>
  <cols>
    <col min="2" max="2" width="28" bestFit="1" customWidth="1"/>
    <col min="3" max="9" width="16.140625" customWidth="1"/>
    <col min="10" max="11" width="14.7109375" customWidth="1"/>
  </cols>
  <sheetData>
    <row r="2" spans="2:9" x14ac:dyDescent="0.25">
      <c r="B2" s="47" t="s">
        <v>3795</v>
      </c>
      <c r="C2" s="47"/>
    </row>
    <row r="3" spans="2:9" x14ac:dyDescent="0.25">
      <c r="B3" s="376" t="s">
        <v>3674</v>
      </c>
      <c r="C3" s="359"/>
    </row>
    <row r="4" spans="2:9" x14ac:dyDescent="0.25">
      <c r="B4" s="376" t="s">
        <v>3675</v>
      </c>
      <c r="C4" s="359"/>
    </row>
    <row r="5" spans="2:9" x14ac:dyDescent="0.25">
      <c r="B5" s="376" t="s">
        <v>3676</v>
      </c>
      <c r="C5" s="359"/>
    </row>
    <row r="7" spans="2:9" ht="25.5" x14ac:dyDescent="0.25">
      <c r="B7" s="48" t="s">
        <v>3796</v>
      </c>
      <c r="C7" s="48" t="s">
        <v>3797</v>
      </c>
      <c r="D7" s="48" t="s">
        <v>3645</v>
      </c>
      <c r="E7" s="48" t="s">
        <v>3799</v>
      </c>
      <c r="F7" s="48" t="s">
        <v>3800</v>
      </c>
      <c r="G7" s="48" t="s">
        <v>3801</v>
      </c>
      <c r="H7" s="48" t="s">
        <v>3809</v>
      </c>
      <c r="I7" s="48" t="s">
        <v>3802</v>
      </c>
    </row>
    <row r="8" spans="2:9" x14ac:dyDescent="0.25">
      <c r="B8" s="376" t="s">
        <v>134</v>
      </c>
      <c r="C8" s="377">
        <f>SUM('Interior - prescriptive'!L2,'Exterior - prescriptive'!K2,'Controls - prescriptive'!J2)</f>
        <v>0</v>
      </c>
      <c r="D8" s="377">
        <f>IF(AND(Subtotal_Incentive&gt;Value_Max_Incentive,Total_ProjectCost&gt;Value_Max_Incentive),Value_Max_Incentive*(Subtotal_PrescriptiveIncentive/Subtotal_Incentive),IF(AND(Subtotal_Incentive&gt;Total_ProjectCost,Total_ProjectCost&lt;Value_Max_Incentive),Total_ProjectCost*(Subtotal_PrescriptiveIncentive/Subtotal_Incentive),Subtotal_PrescriptiveIncentive))</f>
        <v>0</v>
      </c>
      <c r="E8" s="378">
        <f>SUM('Interior - prescriptive'!P2,'Exterior - prescriptive'!O2,'Controls - prescriptive'!N2)</f>
        <v>0</v>
      </c>
      <c r="F8" s="377">
        <f>SUM('Interior - prescriptive'!Q2,'Exterior - prescriptive'!P2,'Controls - prescriptive'!O2)</f>
        <v>0</v>
      </c>
      <c r="G8" s="379">
        <f>SUM('Interior - prescriptive'!R2,'Exterior - prescriptive'!Q2,'Controls - prescriptive'!P2)</f>
        <v>0</v>
      </c>
      <c r="H8" s="377">
        <f>C8-D8</f>
        <v>0</v>
      </c>
      <c r="I8" s="378" t="str">
        <f>IFERROR(H8/F8,"")</f>
        <v/>
      </c>
    </row>
    <row r="9" spans="2:9" x14ac:dyDescent="0.25">
      <c r="B9" s="376" t="s">
        <v>135</v>
      </c>
      <c r="C9" s="377">
        <f>Custom!W2</f>
        <v>0</v>
      </c>
      <c r="D9" s="377">
        <f>IF(AND(Subtotal_Incentive&gt;Value_Max_Incentive,Total_ProjectCost&gt;Value_Max_Incentive),Value_Max_Incentive*(Subtotal_CustomIncentive/Subtotal_Incentive),IF(AND(Subtotal_Incentive&gt;Total_ProjectCost,Total_ProjectCost&lt;Value_Max_Incentive),Total_ProjectCost*(Subtotal_CustomIncentive/Subtotal_Incentive),Subtotal_CustomIncentive))</f>
        <v>0</v>
      </c>
      <c r="E9" s="378">
        <f>Custom!S2</f>
        <v>0</v>
      </c>
      <c r="F9" s="377">
        <f>Custom!U2</f>
        <v>0</v>
      </c>
      <c r="G9" s="379">
        <f>Custom!T2</f>
        <v>0</v>
      </c>
      <c r="H9" s="377">
        <f>C9-D9</f>
        <v>0</v>
      </c>
      <c r="I9" s="378" t="str">
        <f>IFERROR(H9/F9,"")</f>
        <v/>
      </c>
    </row>
    <row r="10" spans="2:9" x14ac:dyDescent="0.25">
      <c r="B10" s="380" t="s">
        <v>3937</v>
      </c>
      <c r="C10" s="381">
        <f>SUM(C8:C9,C3:C5)</f>
        <v>0</v>
      </c>
      <c r="D10" s="381">
        <f>MIN(SUM(D8:D9),Value_Max_Incentive,$C$10)</f>
        <v>0</v>
      </c>
      <c r="E10" s="382">
        <f t="shared" ref="E10" si="0">SUM(E8:E9)</f>
        <v>0</v>
      </c>
      <c r="F10" s="381">
        <f>SUM(F8:F9)</f>
        <v>0</v>
      </c>
      <c r="G10" s="383">
        <f>SUM(G8:G9)</f>
        <v>0</v>
      </c>
      <c r="H10" s="381">
        <f>Total_ProjectCost-D10</f>
        <v>0</v>
      </c>
      <c r="I10" s="382" t="str">
        <f>IFERROR(H10/F10,"")</f>
        <v/>
      </c>
    </row>
    <row r="11" spans="2:9" x14ac:dyDescent="0.25">
      <c r="C11" s="40"/>
    </row>
    <row r="13" spans="2:9" x14ac:dyDescent="0.25">
      <c r="C13" s="30"/>
    </row>
    <row r="16" spans="2:9" x14ac:dyDescent="0.25">
      <c r="D16" s="40"/>
    </row>
    <row r="19" spans="4:4" x14ac:dyDescent="0.25">
      <c r="D19" s="40"/>
    </row>
    <row r="20" spans="4:4" x14ac:dyDescent="0.25">
      <c r="D20" s="40"/>
    </row>
  </sheetData>
  <sheetProtection algorithmName="SHA-512" hashValue="xDDnmSkG7qNTyy7cODp9kNTtc25cD6wW/Gn6HlhSc31JZ3tDN9m4dfxv7/oNwmv2eSB+o4CNehdLbQG/ZGi2wA==" saltValue="Qk7UjvbvCZzRp6DFFCcTHQ==" spinCount="100000" sheet="1" objects="1" scenarios="1"/>
  <conditionalFormatting sqref="C3:C5">
    <cfRule type="expression" dxfId="50" priority="1">
      <formula>#REF!&lt;&gt;""</formula>
    </cfRule>
  </conditionalFormatting>
  <pageMargins left="0.7" right="0.7" top="0.75" bottom="0.75" header="0.3" footer="0.3"/>
  <pageSetup orientation="portrait"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0" tint="-0.249977111117893"/>
  </sheetPr>
  <dimension ref="B1:U29"/>
  <sheetViews>
    <sheetView showGridLines="0" showRowColHeaders="0" zoomScaleNormal="100" workbookViewId="0">
      <selection activeCell="D4" sqref="D4"/>
    </sheetView>
  </sheetViews>
  <sheetFormatPr defaultColWidth="9.140625" defaultRowHeight="14.25" x14ac:dyDescent="0.2"/>
  <cols>
    <col min="1" max="1" width="2.140625" style="231" customWidth="1"/>
    <col min="2" max="2" width="15" style="231" customWidth="1"/>
    <col min="3" max="3" width="13.85546875" style="231" customWidth="1"/>
    <col min="4" max="4" width="40.5703125" style="232" customWidth="1"/>
    <col min="5" max="5" width="23.28515625" style="233" bestFit="1" customWidth="1"/>
    <col min="6" max="6" width="15.85546875" style="232" bestFit="1" customWidth="1"/>
    <col min="7" max="7" width="23.140625" style="232" bestFit="1" customWidth="1"/>
    <col min="8" max="8" width="16.85546875" style="232" customWidth="1"/>
    <col min="9" max="9" width="10" style="232" customWidth="1"/>
    <col min="10" max="10" width="25" style="233" customWidth="1"/>
    <col min="11" max="11" width="16.85546875" style="232" customWidth="1"/>
    <col min="12" max="12" width="16" style="235" bestFit="1" customWidth="1"/>
    <col min="13" max="13" width="11" style="235" bestFit="1" customWidth="1"/>
    <col min="14" max="14" width="9.85546875" style="231" bestFit="1" customWidth="1"/>
    <col min="15" max="15" width="14.140625" style="231" customWidth="1"/>
    <col min="16" max="16" width="14.28515625" style="235" customWidth="1"/>
    <col min="17" max="17" width="13.42578125" style="231" bestFit="1" customWidth="1"/>
    <col min="18" max="18" width="12.28515625" style="231" bestFit="1" customWidth="1"/>
    <col min="19" max="19" width="14.7109375" style="231" bestFit="1" customWidth="1"/>
    <col min="20" max="20" width="13.28515625" style="231" bestFit="1" customWidth="1"/>
    <col min="21" max="21" width="36.140625" style="231" bestFit="1" customWidth="1"/>
    <col min="22" max="16384" width="9.140625" style="231"/>
  </cols>
  <sheetData>
    <row r="1" spans="2:21" x14ac:dyDescent="0.2">
      <c r="F1" s="234" t="s">
        <v>3961</v>
      </c>
      <c r="G1" s="234" t="s">
        <v>3962</v>
      </c>
      <c r="H1" s="234" t="s">
        <v>3963</v>
      </c>
    </row>
    <row r="2" spans="2:21" ht="26.25" x14ac:dyDescent="0.25">
      <c r="D2" s="323" t="s">
        <v>3938</v>
      </c>
      <c r="E2" s="236" t="s">
        <v>111</v>
      </c>
      <c r="F2" s="237"/>
      <c r="G2" s="238"/>
      <c r="H2" s="238"/>
      <c r="I2" s="239" t="s">
        <v>3672</v>
      </c>
      <c r="J2" s="240"/>
      <c r="K2" s="239"/>
      <c r="L2" s="243">
        <f>SUM('Interior - prescriptive'!$L$4:$L$29)</f>
        <v>0</v>
      </c>
      <c r="M2" s="242"/>
      <c r="N2" s="242"/>
      <c r="O2" s="243">
        <f>SUM('Interior - prescriptive'!$O$4:$O$29)</f>
        <v>0</v>
      </c>
      <c r="P2" s="244">
        <f>SUM('Interior - prescriptive'!$P$4:$P$29)</f>
        <v>0</v>
      </c>
      <c r="Q2" s="243">
        <f>SUM('Interior - prescriptive'!$Q$4:$Q$29)</f>
        <v>0</v>
      </c>
      <c r="R2" s="245">
        <f>SUM('Interior - prescriptive'!$R$4:$R$29)</f>
        <v>0</v>
      </c>
      <c r="S2" s="243">
        <f>L2-O2</f>
        <v>0</v>
      </c>
      <c r="T2" s="246" t="str">
        <f>IFERROR(S2/Q2,"")</f>
        <v/>
      </c>
    </row>
    <row r="3" spans="2:21" s="252" customFormat="1" ht="51.75" customHeight="1" x14ac:dyDescent="0.25">
      <c r="B3" s="247" t="s">
        <v>3816</v>
      </c>
      <c r="C3" s="247" t="s">
        <v>11</v>
      </c>
      <c r="D3" s="247" t="s">
        <v>3817</v>
      </c>
      <c r="E3" s="248" t="s">
        <v>3983</v>
      </c>
      <c r="F3" s="247" t="s">
        <v>3926</v>
      </c>
      <c r="G3" s="247" t="s">
        <v>3927</v>
      </c>
      <c r="H3" s="247" t="s">
        <v>3939</v>
      </c>
      <c r="I3" s="249" t="s">
        <v>3811</v>
      </c>
      <c r="J3" s="249" t="s">
        <v>3803</v>
      </c>
      <c r="K3" s="249" t="s">
        <v>3804</v>
      </c>
      <c r="L3" s="250" t="s">
        <v>3805</v>
      </c>
      <c r="M3" s="247" t="s">
        <v>3806</v>
      </c>
      <c r="N3" s="247" t="s">
        <v>3807</v>
      </c>
      <c r="O3" s="251" t="s">
        <v>3808</v>
      </c>
      <c r="P3" s="251" t="s">
        <v>3799</v>
      </c>
      <c r="Q3" s="251" t="s">
        <v>3800</v>
      </c>
      <c r="R3" s="251" t="s">
        <v>3801</v>
      </c>
      <c r="S3" s="251" t="s">
        <v>3809</v>
      </c>
      <c r="T3" s="251" t="s">
        <v>3802</v>
      </c>
      <c r="U3" s="248" t="s">
        <v>3810</v>
      </c>
    </row>
    <row r="4" spans="2:21" s="232" customFormat="1" ht="28.5" x14ac:dyDescent="0.25">
      <c r="B4" s="320" t="str">
        <f t="shared" ref="B4:B29" si="0">IF($D4="SELECT MEASURE FROM DROPDOWN","",(VLOOKUP(D4,Table_Measures,5,FALSE)))</f>
        <v/>
      </c>
      <c r="C4" s="321" t="s">
        <v>105</v>
      </c>
      <c r="D4" s="360" t="s">
        <v>127</v>
      </c>
      <c r="E4" s="361"/>
      <c r="F4" s="362"/>
      <c r="G4" s="363"/>
      <c r="H4" s="364"/>
      <c r="I4" s="365"/>
      <c r="J4" s="366"/>
      <c r="K4" s="364"/>
      <c r="L4" s="367"/>
      <c r="M4" s="257" t="str">
        <f>IF($B4&lt;&gt;"",VLOOKUP('Interior - prescriptive'!$D4,Table_Measures,4,FALSE),"")</f>
        <v/>
      </c>
      <c r="N4" s="258" t="str">
        <f>IF($B4&lt;&gt;"",VLOOKUP('Interior - prescriptive'!$D4,Table_Measures,IF(Input_ProgramType="Small Commercial Solutions",2,IF(Input_ProgramType="Large Commercial &amp; Industrial Solutions",3)),0),"")</f>
        <v/>
      </c>
      <c r="O4" s="425" t="str">
        <f>IFERROR(IF(I4&lt;=F4,'Interior - prescriptive'!$N4*'Interior - prescriptive'!$I4,"Use Custom tab"),"")</f>
        <v/>
      </c>
      <c r="P4" s="426" t="str">
        <f>IF('Interior - prescriptive'!$I4="","",IF($B4=122017,($F4*$H4-$I4*$K4)/1000*8760*VLOOKUP(Input_HVACType,Table_IEF,3,FALSE),($F4*$H4-$I4*$K4)/1000*VLOOKUP(Input_BldgType,Table_BldgType,2,FALSE)*VLOOKUP(Input_HVACType,Table_IEF,3,FALSE)))</f>
        <v/>
      </c>
      <c r="Q4" s="425" t="str">
        <f>IF('Interior - prescriptive'!$P4="","",'Interior - prescriptive'!$P4*Input_AvgkWhRate)</f>
        <v/>
      </c>
      <c r="R4" s="427" t="str">
        <f>IF('Interior - prescriptive'!$I4="","",IF($B4=122017,($F4*$H4-$I4*$K4)/1000*1*VLOOKUP(Input_HVACType,Table_IEF,2,FALSE),($F4*$H4-$I4*$K4)/1000*VLOOKUP(Input_BldgType,Table_BldgType,3,FALSE)*VLOOKUP(Input_HVACType,Table_IEF,2,FALSE)))</f>
        <v/>
      </c>
      <c r="S4" s="425" t="str">
        <f>IFERROR('Interior - prescriptive'!$L4-'Interior - prescriptive'!$O4,"")</f>
        <v/>
      </c>
      <c r="T4" s="428" t="str">
        <f>IFERROR('Interior - prescriptive'!$S4/'Interior - prescriptive'!$Q4,"")</f>
        <v/>
      </c>
      <c r="U4" s="253"/>
    </row>
    <row r="5" spans="2:21" s="232" customFormat="1" ht="28.5" x14ac:dyDescent="0.25">
      <c r="B5" s="320" t="str">
        <f t="shared" si="0"/>
        <v/>
      </c>
      <c r="C5" s="321" t="s">
        <v>105</v>
      </c>
      <c r="D5" s="360" t="s">
        <v>127</v>
      </c>
      <c r="E5" s="361"/>
      <c r="F5" s="362"/>
      <c r="G5" s="363"/>
      <c r="H5" s="364"/>
      <c r="I5" s="365"/>
      <c r="J5" s="366"/>
      <c r="K5" s="364"/>
      <c r="L5" s="367"/>
      <c r="M5" s="257" t="str">
        <f>IF($B5&lt;&gt;"",VLOOKUP('Interior - prescriptive'!$D5,Table_Measures,4,FALSE),"")</f>
        <v/>
      </c>
      <c r="N5" s="258" t="str">
        <f>IF($B5&lt;&gt;"",VLOOKUP('Interior - prescriptive'!$D5,Table_Measures,IF(Input_ProgramType="Small Commercial Solutions",2,IF(Input_ProgramType="Large Commercial &amp; Industrial Solutions",3)),0),"")</f>
        <v/>
      </c>
      <c r="O5" s="372" t="str">
        <f>IFERROR(IF(I5&lt;=F5,'Interior - prescriptive'!$N5*'Interior - prescriptive'!$I5,"Use Custom tab"),"")</f>
        <v/>
      </c>
      <c r="P5" s="373" t="str">
        <f>IF('Interior - prescriptive'!$I5="","",IF($B5=122017,($F5*$H5-$I5*$K5)/1000*8760*VLOOKUP(Input_HVACType,Table_IEF,3,FALSE),($F5*$H5-$I5*$K5)/1000*VLOOKUP(Input_BldgType,Table_BldgType,2,FALSE)*VLOOKUP(Input_HVACType,Table_IEF,3,FALSE)))</f>
        <v/>
      </c>
      <c r="Q5" s="372" t="str">
        <f>IF('Interior - prescriptive'!$P5="","",'Interior - prescriptive'!$P5*Input_AvgkWhRate)</f>
        <v/>
      </c>
      <c r="R5" s="374" t="str">
        <f>IF('Interior - prescriptive'!$I5="","",IF($B5=122017,($F5*$H5-$I5*$K5)/1000*1*VLOOKUP(Input_HVACType,Table_IEF,2,FALSE),($F5*$H5-$I5*$K5)/1000*VLOOKUP(Input_BldgType,Table_BldgType,3,FALSE)*VLOOKUP(Input_HVACType,Table_IEF,2,FALSE)))</f>
        <v/>
      </c>
      <c r="S5" s="372" t="str">
        <f>IFERROR('Interior - prescriptive'!$L5-'Interior - prescriptive'!$O5,"")</f>
        <v/>
      </c>
      <c r="T5" s="375" t="str">
        <f>IFERROR('Interior - prescriptive'!$S5/'Interior - prescriptive'!$Q5,"")</f>
        <v/>
      </c>
      <c r="U5" s="253"/>
    </row>
    <row r="6" spans="2:21" s="232" customFormat="1" ht="28.5" x14ac:dyDescent="0.25">
      <c r="B6" s="320" t="str">
        <f t="shared" si="0"/>
        <v/>
      </c>
      <c r="C6" s="321" t="s">
        <v>105</v>
      </c>
      <c r="D6" s="360" t="s">
        <v>127</v>
      </c>
      <c r="E6" s="361"/>
      <c r="F6" s="362"/>
      <c r="G6" s="363"/>
      <c r="H6" s="364"/>
      <c r="I6" s="365"/>
      <c r="J6" s="366"/>
      <c r="K6" s="364"/>
      <c r="L6" s="367"/>
      <c r="M6" s="257" t="str">
        <f>IF($B6&lt;&gt;"",VLOOKUP('Interior - prescriptive'!$D6,Table_Measures,4,FALSE),"")</f>
        <v/>
      </c>
      <c r="N6" s="258" t="str">
        <f>IF($B6&lt;&gt;"",VLOOKUP('Interior - prescriptive'!$D6,Table_Measures,IF(Input_ProgramType="Small Commercial Solutions",2,IF(Input_ProgramType="Large Commercial &amp; Industrial Solutions",3)),0),"")</f>
        <v/>
      </c>
      <c r="O6" s="372" t="str">
        <f>IFERROR(IF(I6&lt;=F6,'Interior - prescriptive'!$N6*'Interior - prescriptive'!$I6,"Use Custom tab"),"")</f>
        <v/>
      </c>
      <c r="P6" s="373" t="str">
        <f>IF('Interior - prescriptive'!$I6="","",IF($B6=122017,($F6*$H6-$I6*$K6)/1000*8760*VLOOKUP(Input_HVACType,Table_IEF,3,FALSE),($F6*$H6-$I6*$K6)/1000*VLOOKUP(Input_BldgType,Table_BldgType,2,FALSE)*VLOOKUP(Input_HVACType,Table_IEF,3,FALSE)))</f>
        <v/>
      </c>
      <c r="Q6" s="372" t="str">
        <f>IF('Interior - prescriptive'!$P6="","",'Interior - prescriptive'!$P6*Input_AvgkWhRate)</f>
        <v/>
      </c>
      <c r="R6" s="374" t="str">
        <f>IF('Interior - prescriptive'!$I6="","",IF($B6=122017,($F6*$H6-$I6*$K6)/1000*1*VLOOKUP(Input_HVACType,Table_IEF,2,FALSE),($F6*$H6-$I6*$K6)/1000*VLOOKUP(Input_BldgType,Table_BldgType,3,FALSE)*VLOOKUP(Input_HVACType,Table_IEF,2,FALSE)))</f>
        <v/>
      </c>
      <c r="S6" s="372" t="str">
        <f>IFERROR('Interior - prescriptive'!$L6-'Interior - prescriptive'!$O6,"")</f>
        <v/>
      </c>
      <c r="T6" s="375" t="str">
        <f>IFERROR('Interior - prescriptive'!$S6/'Interior - prescriptive'!$Q6,"")</f>
        <v/>
      </c>
      <c r="U6" s="253"/>
    </row>
    <row r="7" spans="2:21" s="232" customFormat="1" ht="28.5" x14ac:dyDescent="0.25">
      <c r="B7" s="320" t="str">
        <f t="shared" si="0"/>
        <v/>
      </c>
      <c r="C7" s="321" t="s">
        <v>105</v>
      </c>
      <c r="D7" s="360" t="s">
        <v>127</v>
      </c>
      <c r="E7" s="361"/>
      <c r="F7" s="362"/>
      <c r="G7" s="363"/>
      <c r="H7" s="364"/>
      <c r="I7" s="365"/>
      <c r="J7" s="366"/>
      <c r="K7" s="364"/>
      <c r="L7" s="367"/>
      <c r="M7" s="257" t="str">
        <f>IF($B7&lt;&gt;"",VLOOKUP('Interior - prescriptive'!$D7,Table_Measures,4,FALSE),"")</f>
        <v/>
      </c>
      <c r="N7" s="258" t="str">
        <f>IF($B7&lt;&gt;"",VLOOKUP('Interior - prescriptive'!$D7,Table_Measures,IF(Input_ProgramType="Small Commercial Solutions",2,IF(Input_ProgramType="Large Commercial &amp; Industrial Solutions",3)),0),"")</f>
        <v/>
      </c>
      <c r="O7" s="372" t="str">
        <f>IFERROR(IF(I7&lt;=F7,'Interior - prescriptive'!$N7*'Interior - prescriptive'!$I7,"Use Custom tab"),"")</f>
        <v/>
      </c>
      <c r="P7" s="373" t="str">
        <f>IF('Interior - prescriptive'!$I7="","",IF($B7=122017,($F7*$H7-$I7*$K7)/1000*8760*VLOOKUP(Input_HVACType,Table_IEF,3,FALSE),($F7*$H7-$I7*$K7)/1000*VLOOKUP(Input_BldgType,Table_BldgType,2,FALSE)*VLOOKUP(Input_HVACType,Table_IEF,3,FALSE)))</f>
        <v/>
      </c>
      <c r="Q7" s="372" t="str">
        <f>IF('Interior - prescriptive'!$P7="","",'Interior - prescriptive'!$P7*Input_AvgkWhRate)</f>
        <v/>
      </c>
      <c r="R7" s="374" t="str">
        <f>IF('Interior - prescriptive'!$I7="","",IF($B7=122017,($F7*$H7-$I7*$K7)/1000*1*VLOOKUP(Input_HVACType,Table_IEF,2,FALSE),($F7*$H7-$I7*$K7)/1000*VLOOKUP(Input_BldgType,Table_BldgType,3,FALSE)*VLOOKUP(Input_HVACType,Table_IEF,2,FALSE)))</f>
        <v/>
      </c>
      <c r="S7" s="372" t="str">
        <f>IFERROR('Interior - prescriptive'!$L7-'Interior - prescriptive'!$O7,"")</f>
        <v/>
      </c>
      <c r="T7" s="375" t="str">
        <f>IFERROR('Interior - prescriptive'!$S7/'Interior - prescriptive'!$Q7,"")</f>
        <v/>
      </c>
      <c r="U7" s="253"/>
    </row>
    <row r="8" spans="2:21" s="232" customFormat="1" ht="28.5" x14ac:dyDescent="0.25">
      <c r="B8" s="320" t="str">
        <f t="shared" si="0"/>
        <v/>
      </c>
      <c r="C8" s="321" t="s">
        <v>105</v>
      </c>
      <c r="D8" s="360" t="s">
        <v>127</v>
      </c>
      <c r="E8" s="361"/>
      <c r="F8" s="362"/>
      <c r="G8" s="363"/>
      <c r="H8" s="364"/>
      <c r="I8" s="365"/>
      <c r="J8" s="366"/>
      <c r="K8" s="364"/>
      <c r="L8" s="367"/>
      <c r="M8" s="257" t="str">
        <f>IF($B8&lt;&gt;"",VLOOKUP('Interior - prescriptive'!$D8,Table_Measures,4,FALSE),"")</f>
        <v/>
      </c>
      <c r="N8" s="258" t="str">
        <f>IF($B8&lt;&gt;"",VLOOKUP('Interior - prescriptive'!$D8,Table_Measures,IF(Input_ProgramType="Small Commercial Solutions",2,IF(Input_ProgramType="Large Commercial &amp; Industrial Solutions",3)),0),"")</f>
        <v/>
      </c>
      <c r="O8" s="372" t="str">
        <f>IFERROR(IF(I8&lt;=F8,'Interior - prescriptive'!$N8*'Interior - prescriptive'!$I8,"Use Custom tab"),"")</f>
        <v/>
      </c>
      <c r="P8" s="373" t="str">
        <f>IF('Interior - prescriptive'!$I8="","",IF($B8=122017,($F8*$H8-$I8*$K8)/1000*8760*VLOOKUP(Input_HVACType,Table_IEF,3,FALSE),($F8*$H8-$I8*$K8)/1000*VLOOKUP(Input_BldgType,Table_BldgType,2,FALSE)*VLOOKUP(Input_HVACType,Table_IEF,3,FALSE)))</f>
        <v/>
      </c>
      <c r="Q8" s="372" t="str">
        <f>IF('Interior - prescriptive'!$P8="","",'Interior - prescriptive'!$P8*Input_AvgkWhRate)</f>
        <v/>
      </c>
      <c r="R8" s="374" t="str">
        <f>IF('Interior - prescriptive'!$I8="","",IF($B8=122017,($F8*$H8-$I8*$K8)/1000*1*VLOOKUP(Input_HVACType,Table_IEF,2,FALSE),($F8*$H8-$I8*$K8)/1000*VLOOKUP(Input_BldgType,Table_BldgType,3,FALSE)*VLOOKUP(Input_HVACType,Table_IEF,2,FALSE)))</f>
        <v/>
      </c>
      <c r="S8" s="372" t="str">
        <f>IFERROR('Interior - prescriptive'!$L8-'Interior - prescriptive'!$O8,"")</f>
        <v/>
      </c>
      <c r="T8" s="375" t="str">
        <f>IFERROR('Interior - prescriptive'!$S8/'Interior - prescriptive'!$Q8,"")</f>
        <v/>
      </c>
      <c r="U8" s="253"/>
    </row>
    <row r="9" spans="2:21" s="232" customFormat="1" ht="28.5" x14ac:dyDescent="0.25">
      <c r="B9" s="320" t="str">
        <f t="shared" si="0"/>
        <v/>
      </c>
      <c r="C9" s="321" t="s">
        <v>105</v>
      </c>
      <c r="D9" s="360" t="s">
        <v>127</v>
      </c>
      <c r="E9" s="361"/>
      <c r="F9" s="362"/>
      <c r="G9" s="363"/>
      <c r="H9" s="364"/>
      <c r="I9" s="365"/>
      <c r="J9" s="366"/>
      <c r="K9" s="364"/>
      <c r="L9" s="367"/>
      <c r="M9" s="257" t="str">
        <f>IF($B9&lt;&gt;"",VLOOKUP('Interior - prescriptive'!$D9,Table_Measures,4,FALSE),"")</f>
        <v/>
      </c>
      <c r="N9" s="258" t="str">
        <f>IF($B9&lt;&gt;"",VLOOKUP('Interior - prescriptive'!$D9,Table_Measures,IF(Input_ProgramType="Small Commercial Solutions",2,IF(Input_ProgramType="Large Commercial &amp; Industrial Solutions",3)),0),"")</f>
        <v/>
      </c>
      <c r="O9" s="372" t="str">
        <f>IFERROR(IF(I9&lt;=F9,'Interior - prescriptive'!$N9*'Interior - prescriptive'!$I9,"Use Custom tab"),"")</f>
        <v/>
      </c>
      <c r="P9" s="373" t="str">
        <f>IF('Interior - prescriptive'!$I9="","",IF($B9=122017,($F9*$H9-$I9*$K9)/1000*8760*VLOOKUP(Input_HVACType,Table_IEF,3,FALSE),($F9*$H9-$I9*$K9)/1000*VLOOKUP(Input_BldgType,Table_BldgType,2,FALSE)*VLOOKUP(Input_HVACType,Table_IEF,3,FALSE)))</f>
        <v/>
      </c>
      <c r="Q9" s="372" t="str">
        <f>IF('Interior - prescriptive'!$P9="","",'Interior - prescriptive'!$P9*Input_AvgkWhRate)</f>
        <v/>
      </c>
      <c r="R9" s="374" t="str">
        <f>IF('Interior - prescriptive'!$I9="","",IF($B9=122017,($F9*$H9-$I9*$K9)/1000*1*VLOOKUP(Input_HVACType,Table_IEF,2,FALSE),($F9*$H9-$I9*$K9)/1000*VLOOKUP(Input_BldgType,Table_BldgType,3,FALSE)*VLOOKUP(Input_HVACType,Table_IEF,2,FALSE)))</f>
        <v/>
      </c>
      <c r="S9" s="372" t="str">
        <f>IFERROR('Interior - prescriptive'!$L9-'Interior - prescriptive'!$O9,"")</f>
        <v/>
      </c>
      <c r="T9" s="375" t="str">
        <f>IFERROR('Interior - prescriptive'!$S9/'Interior - prescriptive'!$Q9,"")</f>
        <v/>
      </c>
      <c r="U9" s="253"/>
    </row>
    <row r="10" spans="2:21" s="232" customFormat="1" ht="28.5" x14ac:dyDescent="0.25">
      <c r="B10" s="320" t="str">
        <f t="shared" si="0"/>
        <v/>
      </c>
      <c r="C10" s="321" t="s">
        <v>105</v>
      </c>
      <c r="D10" s="360" t="s">
        <v>127</v>
      </c>
      <c r="E10" s="361"/>
      <c r="F10" s="362"/>
      <c r="G10" s="363"/>
      <c r="H10" s="364"/>
      <c r="I10" s="365"/>
      <c r="J10" s="366"/>
      <c r="K10" s="364"/>
      <c r="L10" s="367"/>
      <c r="M10" s="257" t="str">
        <f>IF($B10&lt;&gt;"",VLOOKUP('Interior - prescriptive'!$D10,Table_Measures,4,FALSE),"")</f>
        <v/>
      </c>
      <c r="N10" s="258" t="str">
        <f>IF($B10&lt;&gt;"",VLOOKUP('Interior - prescriptive'!$D10,Table_Measures,IF(Input_ProgramType="Small Commercial Solutions",2,IF(Input_ProgramType="Large Commercial &amp; Industrial Solutions",3)),0),"")</f>
        <v/>
      </c>
      <c r="O10" s="372" t="str">
        <f>IFERROR(IF(I10&lt;=F10,'Interior - prescriptive'!$N10*'Interior - prescriptive'!$I10,"Use Custom tab"),"")</f>
        <v/>
      </c>
      <c r="P10" s="373" t="str">
        <f>IF('Interior - prescriptive'!$I10="","",IF($B10=122017,($F10*$H10-$I10*$K10)/1000*8760*VLOOKUP(Input_HVACType,Table_IEF,3,FALSE),($F10*$H10-$I10*$K10)/1000*VLOOKUP(Input_BldgType,Table_BldgType,2,FALSE)*VLOOKUP(Input_HVACType,Table_IEF,3,FALSE)))</f>
        <v/>
      </c>
      <c r="Q10" s="372" t="str">
        <f>IF('Interior - prescriptive'!$P10="","",'Interior - prescriptive'!$P10*Input_AvgkWhRate)</f>
        <v/>
      </c>
      <c r="R10" s="374" t="str">
        <f>IF('Interior - prescriptive'!$I10="","",IF($B10=122017,($F10*$H10-$I10*$K10)/1000*1*VLOOKUP(Input_HVACType,Table_IEF,2,FALSE),($F10*$H10-$I10*$K10)/1000*VLOOKUP(Input_BldgType,Table_BldgType,3,FALSE)*VLOOKUP(Input_HVACType,Table_IEF,2,FALSE)))</f>
        <v/>
      </c>
      <c r="S10" s="372" t="str">
        <f>IFERROR('Interior - prescriptive'!$L10-'Interior - prescriptive'!$O10,"")</f>
        <v/>
      </c>
      <c r="T10" s="375" t="str">
        <f>IFERROR('Interior - prescriptive'!$S10/'Interior - prescriptive'!$Q10,"")</f>
        <v/>
      </c>
      <c r="U10" s="253"/>
    </row>
    <row r="11" spans="2:21" s="232" customFormat="1" ht="28.5" x14ac:dyDescent="0.25">
      <c r="B11" s="320" t="str">
        <f t="shared" si="0"/>
        <v/>
      </c>
      <c r="C11" s="321" t="s">
        <v>105</v>
      </c>
      <c r="D11" s="360" t="s">
        <v>127</v>
      </c>
      <c r="E11" s="361"/>
      <c r="F11" s="362"/>
      <c r="G11" s="363"/>
      <c r="H11" s="364"/>
      <c r="I11" s="365"/>
      <c r="J11" s="366"/>
      <c r="K11" s="364"/>
      <c r="L11" s="367"/>
      <c r="M11" s="257" t="str">
        <f>IF($B11&lt;&gt;"",VLOOKUP('Interior - prescriptive'!$D11,Table_Measures,4,FALSE),"")</f>
        <v/>
      </c>
      <c r="N11" s="258" t="str">
        <f>IF($B11&lt;&gt;"",VLOOKUP('Interior - prescriptive'!$D11,Table_Measures,IF(Input_ProgramType="Small Commercial Solutions",2,IF(Input_ProgramType="Large Commercial &amp; Industrial Solutions",3)),0),"")</f>
        <v/>
      </c>
      <c r="O11" s="372" t="str">
        <f>IFERROR(IF(I11&lt;=F11,'Interior - prescriptive'!$N11*'Interior - prescriptive'!$I11,"Use Custom tab"),"")</f>
        <v/>
      </c>
      <c r="P11" s="373" t="str">
        <f>IF('Interior - prescriptive'!$I11="","",IF($B11=122017,($F11*$H11-$I11*$K11)/1000*8760*VLOOKUP(Input_HVACType,Table_IEF,3,FALSE),($F11*$H11-$I11*$K11)/1000*VLOOKUP(Input_BldgType,Table_BldgType,2,FALSE)*VLOOKUP(Input_HVACType,Table_IEF,3,FALSE)))</f>
        <v/>
      </c>
      <c r="Q11" s="372" t="str">
        <f>IF('Interior - prescriptive'!$P11="","",'Interior - prescriptive'!$P11*Input_AvgkWhRate)</f>
        <v/>
      </c>
      <c r="R11" s="374" t="str">
        <f>IF('Interior - prescriptive'!$I11="","",IF($B11=122017,($F11*$H11-$I11*$K11)/1000*1*VLOOKUP(Input_HVACType,Table_IEF,2,FALSE),($F11*$H11-$I11*$K11)/1000*VLOOKUP(Input_BldgType,Table_BldgType,3,FALSE)*VLOOKUP(Input_HVACType,Table_IEF,2,FALSE)))</f>
        <v/>
      </c>
      <c r="S11" s="372" t="str">
        <f>IFERROR('Interior - prescriptive'!$L11-'Interior - prescriptive'!$O11,"")</f>
        <v/>
      </c>
      <c r="T11" s="375" t="str">
        <f>IFERROR('Interior - prescriptive'!$S11/'Interior - prescriptive'!$Q11,"")</f>
        <v/>
      </c>
      <c r="U11" s="253"/>
    </row>
    <row r="12" spans="2:21" s="232" customFormat="1" ht="28.5" x14ac:dyDescent="0.25">
      <c r="B12" s="320" t="str">
        <f t="shared" si="0"/>
        <v/>
      </c>
      <c r="C12" s="321" t="s">
        <v>105</v>
      </c>
      <c r="D12" s="360" t="s">
        <v>127</v>
      </c>
      <c r="E12" s="361"/>
      <c r="F12" s="362"/>
      <c r="G12" s="363"/>
      <c r="H12" s="364"/>
      <c r="I12" s="365"/>
      <c r="J12" s="366"/>
      <c r="K12" s="364"/>
      <c r="L12" s="367"/>
      <c r="M12" s="257" t="str">
        <f>IF($B12&lt;&gt;"",VLOOKUP('Interior - prescriptive'!$D12,Table_Measures,4,FALSE),"")</f>
        <v/>
      </c>
      <c r="N12" s="258" t="str">
        <f>IF($B12&lt;&gt;"",VLOOKUP('Interior - prescriptive'!$D12,Table_Measures,IF(Input_ProgramType="Small Commercial Solutions",2,IF(Input_ProgramType="Large Commercial &amp; Industrial Solutions",3)),0),"")</f>
        <v/>
      </c>
      <c r="O12" s="372" t="str">
        <f>IFERROR(IF(I12&lt;=F12,'Interior - prescriptive'!$N12*'Interior - prescriptive'!$I12,"Use Custom tab"),"")</f>
        <v/>
      </c>
      <c r="P12" s="373" t="str">
        <f>IF('Interior - prescriptive'!$I12="","",IF($B12=122017,($F12*$H12-$I12*$K12)/1000*8760*VLOOKUP(Input_HVACType,Table_IEF,3,FALSE),($F12*$H12-$I12*$K12)/1000*VLOOKUP(Input_BldgType,Table_BldgType,2,FALSE)*VLOOKUP(Input_HVACType,Table_IEF,3,FALSE)))</f>
        <v/>
      </c>
      <c r="Q12" s="372" t="str">
        <f>IF('Interior - prescriptive'!$P12="","",'Interior - prescriptive'!$P12*Input_AvgkWhRate)</f>
        <v/>
      </c>
      <c r="R12" s="374" t="str">
        <f>IF('Interior - prescriptive'!$I12="","",IF($B12=122017,($F12*$H12-$I12*$K12)/1000*1*VLOOKUP(Input_HVACType,Table_IEF,2,FALSE),($F12*$H12-$I12*$K12)/1000*VLOOKUP(Input_BldgType,Table_BldgType,3,FALSE)*VLOOKUP(Input_HVACType,Table_IEF,2,FALSE)))</f>
        <v/>
      </c>
      <c r="S12" s="372" t="str">
        <f>IFERROR('Interior - prescriptive'!$L12-'Interior - prescriptive'!$O12,"")</f>
        <v/>
      </c>
      <c r="T12" s="375" t="str">
        <f>IFERROR('Interior - prescriptive'!$S12/'Interior - prescriptive'!$Q12,"")</f>
        <v/>
      </c>
      <c r="U12" s="253"/>
    </row>
    <row r="13" spans="2:21" s="232" customFormat="1" ht="28.5" x14ac:dyDescent="0.25">
      <c r="B13" s="320" t="str">
        <f t="shared" si="0"/>
        <v/>
      </c>
      <c r="C13" s="321" t="s">
        <v>105</v>
      </c>
      <c r="D13" s="360" t="s">
        <v>127</v>
      </c>
      <c r="E13" s="361"/>
      <c r="F13" s="362"/>
      <c r="G13" s="363"/>
      <c r="H13" s="364"/>
      <c r="I13" s="365"/>
      <c r="J13" s="366"/>
      <c r="K13" s="364"/>
      <c r="L13" s="367"/>
      <c r="M13" s="257" t="str">
        <f>IF($B13&lt;&gt;"",VLOOKUP('Interior - prescriptive'!$D13,Table_Measures,4,FALSE),"")</f>
        <v/>
      </c>
      <c r="N13" s="258" t="str">
        <f>IF($B13&lt;&gt;"",VLOOKUP('Interior - prescriptive'!$D13,Table_Measures,IF(Input_ProgramType="Small Commercial Solutions",2,IF(Input_ProgramType="Large Commercial &amp; Industrial Solutions",3)),0),"")</f>
        <v/>
      </c>
      <c r="O13" s="372" t="str">
        <f>IFERROR(IF(I13&lt;=F13,'Interior - prescriptive'!$N13*'Interior - prescriptive'!$I13,"Use Custom tab"),"")</f>
        <v/>
      </c>
      <c r="P13" s="373" t="str">
        <f>IF('Interior - prescriptive'!$I13="","",IF($B13=122017,($F13*$H13-$I13*$K13)/1000*8760*VLOOKUP(Input_HVACType,Table_IEF,3,FALSE),($F13*$H13-$I13*$K13)/1000*VLOOKUP(Input_BldgType,Table_BldgType,2,FALSE)*VLOOKUP(Input_HVACType,Table_IEF,3,FALSE)))</f>
        <v/>
      </c>
      <c r="Q13" s="372" t="str">
        <f>IF('Interior - prescriptive'!$P13="","",'Interior - prescriptive'!$P13*Input_AvgkWhRate)</f>
        <v/>
      </c>
      <c r="R13" s="374" t="str">
        <f>IF('Interior - prescriptive'!$I13="","",IF($B13=122017,($F13*$H13-$I13*$K13)/1000*1*VLOOKUP(Input_HVACType,Table_IEF,2,FALSE),($F13*$H13-$I13*$K13)/1000*VLOOKUP(Input_BldgType,Table_BldgType,3,FALSE)*VLOOKUP(Input_HVACType,Table_IEF,2,FALSE)))</f>
        <v/>
      </c>
      <c r="S13" s="372" t="str">
        <f>IFERROR('Interior - prescriptive'!$L13-'Interior - prescriptive'!$O13,"")</f>
        <v/>
      </c>
      <c r="T13" s="375" t="str">
        <f>IFERROR('Interior - prescriptive'!$S13/'Interior - prescriptive'!$Q13,"")</f>
        <v/>
      </c>
      <c r="U13" s="253"/>
    </row>
    <row r="14" spans="2:21" s="232" customFormat="1" ht="28.5" x14ac:dyDescent="0.25">
      <c r="B14" s="320" t="str">
        <f t="shared" si="0"/>
        <v/>
      </c>
      <c r="C14" s="321" t="s">
        <v>105</v>
      </c>
      <c r="D14" s="360" t="s">
        <v>127</v>
      </c>
      <c r="E14" s="361"/>
      <c r="F14" s="362"/>
      <c r="G14" s="363"/>
      <c r="H14" s="364"/>
      <c r="I14" s="365"/>
      <c r="J14" s="366"/>
      <c r="K14" s="364"/>
      <c r="L14" s="367"/>
      <c r="M14" s="257" t="str">
        <f>IF($B14&lt;&gt;"",VLOOKUP('Interior - prescriptive'!$D14,Table_Measures,4,FALSE),"")</f>
        <v/>
      </c>
      <c r="N14" s="258" t="str">
        <f>IF($B14&lt;&gt;"",VLOOKUP('Interior - prescriptive'!$D14,Table_Measures,IF(Input_ProgramType="Small Commercial Solutions",2,IF(Input_ProgramType="Large Commercial &amp; Industrial Solutions",3)),0),"")</f>
        <v/>
      </c>
      <c r="O14" s="372" t="str">
        <f>IFERROR(IF(I14&lt;=F14,'Interior - prescriptive'!$N14*'Interior - prescriptive'!$I14,"Use Custom tab"),"")</f>
        <v/>
      </c>
      <c r="P14" s="373" t="str">
        <f>IF('Interior - prescriptive'!$I14="","",IF($B14=122017,($F14*$H14-$I14*$K14)/1000*8760*VLOOKUP(Input_HVACType,Table_IEF,3,FALSE),($F14*$H14-$I14*$K14)/1000*VLOOKUP(Input_BldgType,Table_BldgType,2,FALSE)*VLOOKUP(Input_HVACType,Table_IEF,3,FALSE)))</f>
        <v/>
      </c>
      <c r="Q14" s="372" t="str">
        <f>IF('Interior - prescriptive'!$P14="","",'Interior - prescriptive'!$P14*Input_AvgkWhRate)</f>
        <v/>
      </c>
      <c r="R14" s="374" t="str">
        <f>IF('Interior - prescriptive'!$I14="","",IF($B14=122017,($F14*$H14-$I14*$K14)/1000*1*VLOOKUP(Input_HVACType,Table_IEF,2,FALSE),($F14*$H14-$I14*$K14)/1000*VLOOKUP(Input_BldgType,Table_BldgType,3,FALSE)*VLOOKUP(Input_HVACType,Table_IEF,2,FALSE)))</f>
        <v/>
      </c>
      <c r="S14" s="372" t="str">
        <f>IFERROR('Interior - prescriptive'!$L14-'Interior - prescriptive'!$O14,"")</f>
        <v/>
      </c>
      <c r="T14" s="375" t="str">
        <f>IFERROR('Interior - prescriptive'!$S14/'Interior - prescriptive'!$Q14,"")</f>
        <v/>
      </c>
      <c r="U14" s="253"/>
    </row>
    <row r="15" spans="2:21" s="232" customFormat="1" ht="28.5" x14ac:dyDescent="0.25">
      <c r="B15" s="320" t="str">
        <f t="shared" si="0"/>
        <v/>
      </c>
      <c r="C15" s="321" t="s">
        <v>105</v>
      </c>
      <c r="D15" s="360" t="s">
        <v>127</v>
      </c>
      <c r="E15" s="361"/>
      <c r="F15" s="362"/>
      <c r="G15" s="363"/>
      <c r="H15" s="364"/>
      <c r="I15" s="365"/>
      <c r="J15" s="366"/>
      <c r="K15" s="364"/>
      <c r="L15" s="367"/>
      <c r="M15" s="257" t="str">
        <f>IF($B15&lt;&gt;"",VLOOKUP('Interior - prescriptive'!$D15,Table_Measures,4,FALSE),"")</f>
        <v/>
      </c>
      <c r="N15" s="258" t="str">
        <f>IF($B15&lt;&gt;"",VLOOKUP('Interior - prescriptive'!$D15,Table_Measures,IF(Input_ProgramType="Small Commercial Solutions",2,IF(Input_ProgramType="Large Commercial &amp; Industrial Solutions",3)),0),"")</f>
        <v/>
      </c>
      <c r="O15" s="372" t="str">
        <f>IFERROR(IF(I15&lt;=F15,'Interior - prescriptive'!$N15*'Interior - prescriptive'!$I15,"Use Custom tab"),"")</f>
        <v/>
      </c>
      <c r="P15" s="373" t="str">
        <f>IF('Interior - prescriptive'!$I15="","",IF($B15=122017,($F15*$H15-$I15*$K15)/1000*8760*VLOOKUP(Input_HVACType,Table_IEF,3,FALSE),($F15*$H15-$I15*$K15)/1000*VLOOKUP(Input_BldgType,Table_BldgType,2,FALSE)*VLOOKUP(Input_HVACType,Table_IEF,3,FALSE)))</f>
        <v/>
      </c>
      <c r="Q15" s="372" t="str">
        <f>IF('Interior - prescriptive'!$P15="","",'Interior - prescriptive'!$P15*Input_AvgkWhRate)</f>
        <v/>
      </c>
      <c r="R15" s="374" t="str">
        <f>IF('Interior - prescriptive'!$I15="","",IF($B15=122017,($F15*$H15-$I15*$K15)/1000*1*VLOOKUP(Input_HVACType,Table_IEF,2,FALSE),($F15*$H15-$I15*$K15)/1000*VLOOKUP(Input_BldgType,Table_BldgType,3,FALSE)*VLOOKUP(Input_HVACType,Table_IEF,2,FALSE)))</f>
        <v/>
      </c>
      <c r="S15" s="372" t="str">
        <f>IFERROR('Interior - prescriptive'!$L15-'Interior - prescriptive'!$O15,"")</f>
        <v/>
      </c>
      <c r="T15" s="375" t="str">
        <f>IFERROR('Interior - prescriptive'!$S15/'Interior - prescriptive'!$Q15,"")</f>
        <v/>
      </c>
      <c r="U15" s="253"/>
    </row>
    <row r="16" spans="2:21" s="232" customFormat="1" ht="28.5" x14ac:dyDescent="0.25">
      <c r="B16" s="320" t="str">
        <f t="shared" si="0"/>
        <v/>
      </c>
      <c r="C16" s="321" t="s">
        <v>105</v>
      </c>
      <c r="D16" s="360" t="s">
        <v>127</v>
      </c>
      <c r="E16" s="361"/>
      <c r="F16" s="362"/>
      <c r="G16" s="363"/>
      <c r="H16" s="364"/>
      <c r="I16" s="365"/>
      <c r="J16" s="366"/>
      <c r="K16" s="364"/>
      <c r="L16" s="367"/>
      <c r="M16" s="257" t="str">
        <f>IF($B16&lt;&gt;"",VLOOKUP('Interior - prescriptive'!$D16,Table_Measures,4,FALSE),"")</f>
        <v/>
      </c>
      <c r="N16" s="258" t="str">
        <f>IF($B16&lt;&gt;"",VLOOKUP('Interior - prescriptive'!$D16,Table_Measures,IF(Input_ProgramType="Small Commercial Solutions",2,IF(Input_ProgramType="Large Commercial &amp; Industrial Solutions",3)),0),"")</f>
        <v/>
      </c>
      <c r="O16" s="372" t="str">
        <f>IFERROR(IF(I16&lt;=F16,'Interior - prescriptive'!$N16*'Interior - prescriptive'!$I16,"Use Custom tab"),"")</f>
        <v/>
      </c>
      <c r="P16" s="373" t="str">
        <f>IF('Interior - prescriptive'!$I16="","",IF($B16=122017,($F16*$H16-$I16*$K16)/1000*8760*VLOOKUP(Input_HVACType,Table_IEF,3,FALSE),($F16*$H16-$I16*$K16)/1000*VLOOKUP(Input_BldgType,Table_BldgType,2,FALSE)*VLOOKUP(Input_HVACType,Table_IEF,3,FALSE)))</f>
        <v/>
      </c>
      <c r="Q16" s="372" t="str">
        <f>IF('Interior - prescriptive'!$P16="","",'Interior - prescriptive'!$P16*Input_AvgkWhRate)</f>
        <v/>
      </c>
      <c r="R16" s="374" t="str">
        <f>IF('Interior - prescriptive'!$I16="","",IF($B16=122017,($F16*$H16-$I16*$K16)/1000*1*VLOOKUP(Input_HVACType,Table_IEF,2,FALSE),($F16*$H16-$I16*$K16)/1000*VLOOKUP(Input_BldgType,Table_BldgType,3,FALSE)*VLOOKUP(Input_HVACType,Table_IEF,2,FALSE)))</f>
        <v/>
      </c>
      <c r="S16" s="372" t="str">
        <f>IFERROR('Interior - prescriptive'!$L16-'Interior - prescriptive'!$O16,"")</f>
        <v/>
      </c>
      <c r="T16" s="375" t="str">
        <f>IFERROR('Interior - prescriptive'!$S16/'Interior - prescriptive'!$Q16,"")</f>
        <v/>
      </c>
      <c r="U16" s="253"/>
    </row>
    <row r="17" spans="2:21" s="232" customFormat="1" ht="28.5" x14ac:dyDescent="0.25">
      <c r="B17" s="320" t="str">
        <f t="shared" si="0"/>
        <v/>
      </c>
      <c r="C17" s="321" t="s">
        <v>105</v>
      </c>
      <c r="D17" s="360" t="s">
        <v>127</v>
      </c>
      <c r="E17" s="361"/>
      <c r="F17" s="362"/>
      <c r="G17" s="363"/>
      <c r="H17" s="364"/>
      <c r="I17" s="365"/>
      <c r="J17" s="366"/>
      <c r="K17" s="364"/>
      <c r="L17" s="367"/>
      <c r="M17" s="257" t="str">
        <f>IF($B17&lt;&gt;"",VLOOKUP('Interior - prescriptive'!$D17,Table_Measures,4,FALSE),"")</f>
        <v/>
      </c>
      <c r="N17" s="258" t="str">
        <f>IF($B17&lt;&gt;"",VLOOKUP('Interior - prescriptive'!$D17,Table_Measures,IF(Input_ProgramType="Small Commercial Solutions",2,IF(Input_ProgramType="Large Commercial &amp; Industrial Solutions",3)),0),"")</f>
        <v/>
      </c>
      <c r="O17" s="372" t="str">
        <f>IFERROR(IF(I17&lt;=F17,'Interior - prescriptive'!$N17*'Interior - prescriptive'!$I17,"Use Custom tab"),"")</f>
        <v/>
      </c>
      <c r="P17" s="373" t="str">
        <f>IF('Interior - prescriptive'!$I17="","",IF($B17=122017,($F17*$H17-$I17*$K17)/1000*8760*VLOOKUP(Input_HVACType,Table_IEF,3,FALSE),($F17*$H17-$I17*$K17)/1000*VLOOKUP(Input_BldgType,Table_BldgType,2,FALSE)*VLOOKUP(Input_HVACType,Table_IEF,3,FALSE)))</f>
        <v/>
      </c>
      <c r="Q17" s="372" t="str">
        <f>IF('Interior - prescriptive'!$P17="","",'Interior - prescriptive'!$P17*Input_AvgkWhRate)</f>
        <v/>
      </c>
      <c r="R17" s="374" t="str">
        <f>IF('Interior - prescriptive'!$I17="","",IF($B17=122017,($F17*$H17-$I17*$K17)/1000*1*VLOOKUP(Input_HVACType,Table_IEF,2,FALSE),($F17*$H17-$I17*$K17)/1000*VLOOKUP(Input_BldgType,Table_BldgType,3,FALSE)*VLOOKUP(Input_HVACType,Table_IEF,2,FALSE)))</f>
        <v/>
      </c>
      <c r="S17" s="372" t="str">
        <f>IFERROR('Interior - prescriptive'!$L17-'Interior - prescriptive'!$O17,"")</f>
        <v/>
      </c>
      <c r="T17" s="375" t="str">
        <f>IFERROR('Interior - prescriptive'!$S17/'Interior - prescriptive'!$Q17,"")</f>
        <v/>
      </c>
      <c r="U17" s="253"/>
    </row>
    <row r="18" spans="2:21" s="232" customFormat="1" ht="28.5" x14ac:dyDescent="0.25">
      <c r="B18" s="320" t="str">
        <f t="shared" si="0"/>
        <v/>
      </c>
      <c r="C18" s="321" t="s">
        <v>105</v>
      </c>
      <c r="D18" s="360" t="s">
        <v>127</v>
      </c>
      <c r="E18" s="361"/>
      <c r="F18" s="362"/>
      <c r="G18" s="363"/>
      <c r="H18" s="364"/>
      <c r="I18" s="365"/>
      <c r="J18" s="366"/>
      <c r="K18" s="364"/>
      <c r="L18" s="367"/>
      <c r="M18" s="257" t="str">
        <f>IF($B18&lt;&gt;"",VLOOKUP('Interior - prescriptive'!$D18,Table_Measures,4,FALSE),"")</f>
        <v/>
      </c>
      <c r="N18" s="258" t="str">
        <f>IF($B18&lt;&gt;"",VLOOKUP('Interior - prescriptive'!$D18,Table_Measures,IF(Input_ProgramType="Small Commercial Solutions",2,IF(Input_ProgramType="Large Commercial &amp; Industrial Solutions",3)),0),"")</f>
        <v/>
      </c>
      <c r="O18" s="372" t="str">
        <f>IFERROR(IF(I18&lt;=F18,'Interior - prescriptive'!$N18*'Interior - prescriptive'!$I18,"Use Custom tab"),"")</f>
        <v/>
      </c>
      <c r="P18" s="373" t="str">
        <f>IF('Interior - prescriptive'!$I18="","",IF($B18=122017,($F18*$H18-$I18*$K18)/1000*8760*VLOOKUP(Input_HVACType,Table_IEF,3,FALSE),($F18*$H18-$I18*$K18)/1000*VLOOKUP(Input_BldgType,Table_BldgType,2,FALSE)*VLOOKUP(Input_HVACType,Table_IEF,3,FALSE)))</f>
        <v/>
      </c>
      <c r="Q18" s="372" t="str">
        <f>IF('Interior - prescriptive'!$P18="","",'Interior - prescriptive'!$P18*Input_AvgkWhRate)</f>
        <v/>
      </c>
      <c r="R18" s="374" t="str">
        <f>IF('Interior - prescriptive'!$I18="","",IF($B18=122017,($F18*$H18-$I18*$K18)/1000*1*VLOOKUP(Input_HVACType,Table_IEF,2,FALSE),($F18*$H18-$I18*$K18)/1000*VLOOKUP(Input_BldgType,Table_BldgType,3,FALSE)*VLOOKUP(Input_HVACType,Table_IEF,2,FALSE)))</f>
        <v/>
      </c>
      <c r="S18" s="372" t="str">
        <f>IFERROR('Interior - prescriptive'!$L18-'Interior - prescriptive'!$O18,"")</f>
        <v/>
      </c>
      <c r="T18" s="375" t="str">
        <f>IFERROR('Interior - prescriptive'!$S18/'Interior - prescriptive'!$Q18,"")</f>
        <v/>
      </c>
      <c r="U18" s="253"/>
    </row>
    <row r="19" spans="2:21" s="232" customFormat="1" ht="28.5" x14ac:dyDescent="0.25">
      <c r="B19" s="320" t="str">
        <f t="shared" si="0"/>
        <v/>
      </c>
      <c r="C19" s="321" t="s">
        <v>105</v>
      </c>
      <c r="D19" s="360" t="s">
        <v>127</v>
      </c>
      <c r="E19" s="361"/>
      <c r="F19" s="362"/>
      <c r="G19" s="363"/>
      <c r="H19" s="364"/>
      <c r="I19" s="365"/>
      <c r="J19" s="366"/>
      <c r="K19" s="364"/>
      <c r="L19" s="367"/>
      <c r="M19" s="257" t="str">
        <f>IF($B19&lt;&gt;"",VLOOKUP('Interior - prescriptive'!$D19,Table_Measures,4,FALSE),"")</f>
        <v/>
      </c>
      <c r="N19" s="258" t="str">
        <f>IF($B19&lt;&gt;"",VLOOKUP('Interior - prescriptive'!$D19,Table_Measures,IF(Input_ProgramType="Small Commercial Solutions",2,IF(Input_ProgramType="Large Commercial &amp; Industrial Solutions",3)),0),"")</f>
        <v/>
      </c>
      <c r="O19" s="372" t="str">
        <f>IFERROR(IF(I19&lt;=F19,'Interior - prescriptive'!$N19*'Interior - prescriptive'!$I19,"Use Custom tab"),"")</f>
        <v/>
      </c>
      <c r="P19" s="373" t="str">
        <f>IF('Interior - prescriptive'!$I19="","",IF($B19=122017,($F19*$H19-$I19*$K19)/1000*8760*VLOOKUP(Input_HVACType,Table_IEF,3,FALSE),($F19*$H19-$I19*$K19)/1000*VLOOKUP(Input_BldgType,Table_BldgType,2,FALSE)*VLOOKUP(Input_HVACType,Table_IEF,3,FALSE)))</f>
        <v/>
      </c>
      <c r="Q19" s="372" t="str">
        <f>IF('Interior - prescriptive'!$P19="","",'Interior - prescriptive'!$P19*Input_AvgkWhRate)</f>
        <v/>
      </c>
      <c r="R19" s="374" t="str">
        <f>IF('Interior - prescriptive'!$I19="","",IF($B19=122017,($F19*$H19-$I19*$K19)/1000*1*VLOOKUP(Input_HVACType,Table_IEF,2,FALSE),($F19*$H19-$I19*$K19)/1000*VLOOKUP(Input_BldgType,Table_BldgType,3,FALSE)*VLOOKUP(Input_HVACType,Table_IEF,2,FALSE)))</f>
        <v/>
      </c>
      <c r="S19" s="372" t="str">
        <f>IFERROR('Interior - prescriptive'!$L19-'Interior - prescriptive'!$O19,"")</f>
        <v/>
      </c>
      <c r="T19" s="375" t="str">
        <f>IFERROR('Interior - prescriptive'!$S19/'Interior - prescriptive'!$Q19,"")</f>
        <v/>
      </c>
      <c r="U19" s="253"/>
    </row>
    <row r="20" spans="2:21" s="232" customFormat="1" ht="28.5" x14ac:dyDescent="0.25">
      <c r="B20" s="320" t="str">
        <f t="shared" si="0"/>
        <v/>
      </c>
      <c r="C20" s="321" t="s">
        <v>105</v>
      </c>
      <c r="D20" s="360" t="s">
        <v>127</v>
      </c>
      <c r="E20" s="361"/>
      <c r="F20" s="362"/>
      <c r="G20" s="363"/>
      <c r="H20" s="364"/>
      <c r="I20" s="365"/>
      <c r="J20" s="366"/>
      <c r="K20" s="364"/>
      <c r="L20" s="367"/>
      <c r="M20" s="257" t="str">
        <f>IF($B20&lt;&gt;"",VLOOKUP('Interior - prescriptive'!$D20,Table_Measures,4,FALSE),"")</f>
        <v/>
      </c>
      <c r="N20" s="258" t="str">
        <f>IF($B20&lt;&gt;"",VLOOKUP('Interior - prescriptive'!$D20,Table_Measures,IF(Input_ProgramType="Small Commercial Solutions",2,IF(Input_ProgramType="Large Commercial &amp; Industrial Solutions",3)),0),"")</f>
        <v/>
      </c>
      <c r="O20" s="372" t="str">
        <f>IFERROR(IF(I20&lt;=F20,'Interior - prescriptive'!$N20*'Interior - prescriptive'!$I20,"Use Custom tab"),"")</f>
        <v/>
      </c>
      <c r="P20" s="373" t="str">
        <f>IF('Interior - prescriptive'!$I20="","",IF($B20=122017,($F20*$H20-$I20*$K20)/1000*8760*VLOOKUP(Input_HVACType,Table_IEF,3,FALSE),($F20*$H20-$I20*$K20)/1000*VLOOKUP(Input_BldgType,Table_BldgType,2,FALSE)*VLOOKUP(Input_HVACType,Table_IEF,3,FALSE)))</f>
        <v/>
      </c>
      <c r="Q20" s="372" t="str">
        <f>IF('Interior - prescriptive'!$P20="","",'Interior - prescriptive'!$P20*Input_AvgkWhRate)</f>
        <v/>
      </c>
      <c r="R20" s="374" t="str">
        <f>IF('Interior - prescriptive'!$I20="","",IF($B20=122017,($F20*$H20-$I20*$K20)/1000*1*VLOOKUP(Input_HVACType,Table_IEF,2,FALSE),($F20*$H20-$I20*$K20)/1000*VLOOKUP(Input_BldgType,Table_BldgType,3,FALSE)*VLOOKUP(Input_HVACType,Table_IEF,2,FALSE)))</f>
        <v/>
      </c>
      <c r="S20" s="372" t="str">
        <f>IFERROR('Interior - prescriptive'!$L20-'Interior - prescriptive'!$O20,"")</f>
        <v/>
      </c>
      <c r="T20" s="375" t="str">
        <f>IFERROR('Interior - prescriptive'!$S20/'Interior - prescriptive'!$Q20,"")</f>
        <v/>
      </c>
      <c r="U20" s="253"/>
    </row>
    <row r="21" spans="2:21" s="232" customFormat="1" ht="28.5" x14ac:dyDescent="0.25">
      <c r="B21" s="320" t="str">
        <f t="shared" si="0"/>
        <v/>
      </c>
      <c r="C21" s="321" t="s">
        <v>105</v>
      </c>
      <c r="D21" s="360" t="s">
        <v>127</v>
      </c>
      <c r="E21" s="361"/>
      <c r="F21" s="362"/>
      <c r="G21" s="363"/>
      <c r="H21" s="364"/>
      <c r="I21" s="365"/>
      <c r="J21" s="366"/>
      <c r="K21" s="364"/>
      <c r="L21" s="367"/>
      <c r="M21" s="257" t="str">
        <f>IF($B21&lt;&gt;"",VLOOKUP('Interior - prescriptive'!$D21,Table_Measures,4,FALSE),"")</f>
        <v/>
      </c>
      <c r="N21" s="258" t="str">
        <f>IF($B21&lt;&gt;"",VLOOKUP('Interior - prescriptive'!$D21,Table_Measures,IF(Input_ProgramType="Small Commercial Solutions",2,IF(Input_ProgramType="Large Commercial &amp; Industrial Solutions",3)),0),"")</f>
        <v/>
      </c>
      <c r="O21" s="372" t="str">
        <f>IFERROR(IF(I21&lt;=F21,'Interior - prescriptive'!$N21*'Interior - prescriptive'!$I21,"Use Custom tab"),"")</f>
        <v/>
      </c>
      <c r="P21" s="373" t="str">
        <f>IF('Interior - prescriptive'!$I21="","",IF($B21=122017,($F21*$H21-$I21*$K21)/1000*8760*VLOOKUP(Input_HVACType,Table_IEF,3,FALSE),($F21*$H21-$I21*$K21)/1000*VLOOKUP(Input_BldgType,Table_BldgType,2,FALSE)*VLOOKUP(Input_HVACType,Table_IEF,3,FALSE)))</f>
        <v/>
      </c>
      <c r="Q21" s="372" t="str">
        <f>IF('Interior - prescriptive'!$P21="","",'Interior - prescriptive'!$P21*Input_AvgkWhRate)</f>
        <v/>
      </c>
      <c r="R21" s="374" t="str">
        <f>IF('Interior - prescriptive'!$I21="","",IF($B21=122017,($F21*$H21-$I21*$K21)/1000*1*VLOOKUP(Input_HVACType,Table_IEF,2,FALSE),($F21*$H21-$I21*$K21)/1000*VLOOKUP(Input_BldgType,Table_BldgType,3,FALSE)*VLOOKUP(Input_HVACType,Table_IEF,2,FALSE)))</f>
        <v/>
      </c>
      <c r="S21" s="372" t="str">
        <f>IFERROR('Interior - prescriptive'!$L21-'Interior - prescriptive'!$O21,"")</f>
        <v/>
      </c>
      <c r="T21" s="375" t="str">
        <f>IFERROR('Interior - prescriptive'!$S21/'Interior - prescriptive'!$Q21,"")</f>
        <v/>
      </c>
      <c r="U21" s="253"/>
    </row>
    <row r="22" spans="2:21" s="232" customFormat="1" ht="28.5" x14ac:dyDescent="0.25">
      <c r="B22" s="320" t="str">
        <f t="shared" si="0"/>
        <v/>
      </c>
      <c r="C22" s="321" t="s">
        <v>105</v>
      </c>
      <c r="D22" s="360" t="s">
        <v>127</v>
      </c>
      <c r="E22" s="361"/>
      <c r="F22" s="362"/>
      <c r="G22" s="363"/>
      <c r="H22" s="364"/>
      <c r="I22" s="365"/>
      <c r="J22" s="366"/>
      <c r="K22" s="364"/>
      <c r="L22" s="367"/>
      <c r="M22" s="257" t="str">
        <f>IF($B22&lt;&gt;"",VLOOKUP('Interior - prescriptive'!$D22,Table_Measures,4,FALSE),"")</f>
        <v/>
      </c>
      <c r="N22" s="258" t="str">
        <f>IF($B22&lt;&gt;"",VLOOKUP('Interior - prescriptive'!$D22,Table_Measures,IF(Input_ProgramType="Small Commercial Solutions",2,IF(Input_ProgramType="Large Commercial &amp; Industrial Solutions",3)),0),"")</f>
        <v/>
      </c>
      <c r="O22" s="372" t="str">
        <f>IFERROR(IF(I22&lt;=F22,'Interior - prescriptive'!$N22*'Interior - prescriptive'!$I22,"Use Custom tab"),"")</f>
        <v/>
      </c>
      <c r="P22" s="373" t="str">
        <f>IF('Interior - prescriptive'!$I22="","",IF($B22=122017,($F22*$H22-$I22*$K22)/1000*8760*VLOOKUP(Input_HVACType,Table_IEF,3,FALSE),($F22*$H22-$I22*$K22)/1000*VLOOKUP(Input_BldgType,Table_BldgType,2,FALSE)*VLOOKUP(Input_HVACType,Table_IEF,3,FALSE)))</f>
        <v/>
      </c>
      <c r="Q22" s="372" t="str">
        <f>IF('Interior - prescriptive'!$P22="","",'Interior - prescriptive'!$P22*Input_AvgkWhRate)</f>
        <v/>
      </c>
      <c r="R22" s="374" t="str">
        <f>IF('Interior - prescriptive'!$I22="","",IF($B22=122017,($F22*$H22-$I22*$K22)/1000*1*VLOOKUP(Input_HVACType,Table_IEF,2,FALSE),($F22*$H22-$I22*$K22)/1000*VLOOKUP(Input_BldgType,Table_BldgType,3,FALSE)*VLOOKUP(Input_HVACType,Table_IEF,2,FALSE)))</f>
        <v/>
      </c>
      <c r="S22" s="372" t="str">
        <f>IFERROR('Interior - prescriptive'!$L22-'Interior - prescriptive'!$O22,"")</f>
        <v/>
      </c>
      <c r="T22" s="375" t="str">
        <f>IFERROR('Interior - prescriptive'!$S22/'Interior - prescriptive'!$Q22,"")</f>
        <v/>
      </c>
      <c r="U22" s="253"/>
    </row>
    <row r="23" spans="2:21" s="232" customFormat="1" ht="28.5" x14ac:dyDescent="0.25">
      <c r="B23" s="320" t="str">
        <f t="shared" si="0"/>
        <v/>
      </c>
      <c r="C23" s="321" t="s">
        <v>105</v>
      </c>
      <c r="D23" s="360" t="s">
        <v>127</v>
      </c>
      <c r="E23" s="361"/>
      <c r="F23" s="362"/>
      <c r="G23" s="363"/>
      <c r="H23" s="364"/>
      <c r="I23" s="365"/>
      <c r="J23" s="366"/>
      <c r="K23" s="364"/>
      <c r="L23" s="367"/>
      <c r="M23" s="257" t="str">
        <f>IF($B23&lt;&gt;"",VLOOKUP('Interior - prescriptive'!$D23,Table_Measures,4,FALSE),"")</f>
        <v/>
      </c>
      <c r="N23" s="258" t="str">
        <f>IF($B23&lt;&gt;"",VLOOKUP('Interior - prescriptive'!$D23,Table_Measures,IF(Input_ProgramType="Small Commercial Solutions",2,IF(Input_ProgramType="Large Commercial &amp; Industrial Solutions",3)),0),"")</f>
        <v/>
      </c>
      <c r="O23" s="372" t="str">
        <f>IFERROR(IF(I23&lt;=F23,'Interior - prescriptive'!$N23*'Interior - prescriptive'!$I23,"Use Custom tab"),"")</f>
        <v/>
      </c>
      <c r="P23" s="373" t="str">
        <f>IF('Interior - prescriptive'!$I23="","",IF($B23=122017,($F23*$H23-$I23*$K23)/1000*8760*VLOOKUP(Input_HVACType,Table_IEF,3,FALSE),($F23*$H23-$I23*$K23)/1000*VLOOKUP(Input_BldgType,Table_BldgType,2,FALSE)*VLOOKUP(Input_HVACType,Table_IEF,3,FALSE)))</f>
        <v/>
      </c>
      <c r="Q23" s="372" t="str">
        <f>IF('Interior - prescriptive'!$P23="","",'Interior - prescriptive'!$P23*Input_AvgkWhRate)</f>
        <v/>
      </c>
      <c r="R23" s="374" t="str">
        <f>IF('Interior - prescriptive'!$I23="","",IF($B23=122017,($F23*$H23-$I23*$K23)/1000*1*VLOOKUP(Input_HVACType,Table_IEF,2,FALSE),($F23*$H23-$I23*$K23)/1000*VLOOKUP(Input_BldgType,Table_BldgType,3,FALSE)*VLOOKUP(Input_HVACType,Table_IEF,2,FALSE)))</f>
        <v/>
      </c>
      <c r="S23" s="372" t="str">
        <f>IFERROR('Interior - prescriptive'!$L23-'Interior - prescriptive'!$O23,"")</f>
        <v/>
      </c>
      <c r="T23" s="375" t="str">
        <f>IFERROR('Interior - prescriptive'!$S23/'Interior - prescriptive'!$Q23,"")</f>
        <v/>
      </c>
      <c r="U23" s="253"/>
    </row>
    <row r="24" spans="2:21" s="232" customFormat="1" ht="28.5" x14ac:dyDescent="0.25">
      <c r="B24" s="320" t="str">
        <f t="shared" si="0"/>
        <v/>
      </c>
      <c r="C24" s="321" t="s">
        <v>105</v>
      </c>
      <c r="D24" s="360" t="s">
        <v>127</v>
      </c>
      <c r="E24" s="361"/>
      <c r="F24" s="362"/>
      <c r="G24" s="363"/>
      <c r="H24" s="364"/>
      <c r="I24" s="365"/>
      <c r="J24" s="366"/>
      <c r="K24" s="364"/>
      <c r="L24" s="367"/>
      <c r="M24" s="257" t="str">
        <f>IF($B24&lt;&gt;"",VLOOKUP('Interior - prescriptive'!$D24,Table_Measures,4,FALSE),"")</f>
        <v/>
      </c>
      <c r="N24" s="258" t="str">
        <f>IF($B24&lt;&gt;"",VLOOKUP('Interior - prescriptive'!$D24,Table_Measures,IF(Input_ProgramType="Small Commercial Solutions",2,IF(Input_ProgramType="Large Commercial &amp; Industrial Solutions",3)),0),"")</f>
        <v/>
      </c>
      <c r="O24" s="372" t="str">
        <f>IFERROR(IF(I24&lt;=F24,'Interior - prescriptive'!$N24*'Interior - prescriptive'!$I24,"Use Custom tab"),"")</f>
        <v/>
      </c>
      <c r="P24" s="373" t="str">
        <f>IF('Interior - prescriptive'!$I24="","",IF($B24=122017,($F24*$H24-$I24*$K24)/1000*8760*VLOOKUP(Input_HVACType,Table_IEF,3,FALSE),($F24*$H24-$I24*$K24)/1000*VLOOKUP(Input_BldgType,Table_BldgType,2,FALSE)*VLOOKUP(Input_HVACType,Table_IEF,3,FALSE)))</f>
        <v/>
      </c>
      <c r="Q24" s="372" t="str">
        <f>IF('Interior - prescriptive'!$P24="","",'Interior - prescriptive'!$P24*Input_AvgkWhRate)</f>
        <v/>
      </c>
      <c r="R24" s="374" t="str">
        <f>IF('Interior - prescriptive'!$I24="","",IF($B24=122017,($F24*$H24-$I24*$K24)/1000*1*VLOOKUP(Input_HVACType,Table_IEF,2,FALSE),($F24*$H24-$I24*$K24)/1000*VLOOKUP(Input_BldgType,Table_BldgType,3,FALSE)*VLOOKUP(Input_HVACType,Table_IEF,2,FALSE)))</f>
        <v/>
      </c>
      <c r="S24" s="372" t="str">
        <f>IFERROR('Interior - prescriptive'!$L24-'Interior - prescriptive'!$O24,"")</f>
        <v/>
      </c>
      <c r="T24" s="375" t="str">
        <f>IFERROR('Interior - prescriptive'!$S24/'Interior - prescriptive'!$Q24,"")</f>
        <v/>
      </c>
      <c r="U24" s="253"/>
    </row>
    <row r="25" spans="2:21" s="232" customFormat="1" ht="28.5" x14ac:dyDescent="0.25">
      <c r="B25" s="320" t="str">
        <f t="shared" si="0"/>
        <v/>
      </c>
      <c r="C25" s="321" t="s">
        <v>105</v>
      </c>
      <c r="D25" s="360" t="s">
        <v>127</v>
      </c>
      <c r="E25" s="361"/>
      <c r="F25" s="362"/>
      <c r="G25" s="363"/>
      <c r="H25" s="364"/>
      <c r="I25" s="365"/>
      <c r="J25" s="366"/>
      <c r="K25" s="364"/>
      <c r="L25" s="367"/>
      <c r="M25" s="257" t="str">
        <f>IF($B25&lt;&gt;"",VLOOKUP('Interior - prescriptive'!$D25,Table_Measures,4,FALSE),"")</f>
        <v/>
      </c>
      <c r="N25" s="258" t="str">
        <f>IF($B25&lt;&gt;"",VLOOKUP('Interior - prescriptive'!$D25,Table_Measures,IF(Input_ProgramType="Small Commercial Solutions",2,IF(Input_ProgramType="Large Commercial &amp; Industrial Solutions",3)),0),"")</f>
        <v/>
      </c>
      <c r="O25" s="372" t="str">
        <f>IFERROR(IF(I25&lt;=F25,'Interior - prescriptive'!$N25*'Interior - prescriptive'!$I25,"Use Custom tab"),"")</f>
        <v/>
      </c>
      <c r="P25" s="373" t="str">
        <f>IF('Interior - prescriptive'!$I25="","",IF($B25=122017,($F25*$H25-$I25*$K25)/1000*8760*VLOOKUP(Input_HVACType,Table_IEF,3,FALSE),($F25*$H25-$I25*$K25)/1000*VLOOKUP(Input_BldgType,Table_BldgType,2,FALSE)*VLOOKUP(Input_HVACType,Table_IEF,3,FALSE)))</f>
        <v/>
      </c>
      <c r="Q25" s="372" t="str">
        <f>IF('Interior - prescriptive'!$P25="","",'Interior - prescriptive'!$P25*Input_AvgkWhRate)</f>
        <v/>
      </c>
      <c r="R25" s="374" t="str">
        <f>IF('Interior - prescriptive'!$I25="","",IF($B25=122017,($F25*$H25-$I25*$K25)/1000*1*VLOOKUP(Input_HVACType,Table_IEF,2,FALSE),($F25*$H25-$I25*$K25)/1000*VLOOKUP(Input_BldgType,Table_BldgType,3,FALSE)*VLOOKUP(Input_HVACType,Table_IEF,2,FALSE)))</f>
        <v/>
      </c>
      <c r="S25" s="372" t="str">
        <f>IFERROR('Interior - prescriptive'!$L25-'Interior - prescriptive'!$O25,"")</f>
        <v/>
      </c>
      <c r="T25" s="375" t="str">
        <f>IFERROR('Interior - prescriptive'!$S25/'Interior - prescriptive'!$Q25,"")</f>
        <v/>
      </c>
      <c r="U25" s="253"/>
    </row>
    <row r="26" spans="2:21" s="232" customFormat="1" ht="28.5" x14ac:dyDescent="0.25">
      <c r="B26" s="320" t="str">
        <f t="shared" si="0"/>
        <v/>
      </c>
      <c r="C26" s="321" t="s">
        <v>105</v>
      </c>
      <c r="D26" s="360" t="s">
        <v>127</v>
      </c>
      <c r="E26" s="361"/>
      <c r="F26" s="362"/>
      <c r="G26" s="363"/>
      <c r="H26" s="364"/>
      <c r="I26" s="365"/>
      <c r="J26" s="366"/>
      <c r="K26" s="364"/>
      <c r="L26" s="367"/>
      <c r="M26" s="257" t="str">
        <f>IF($B26&lt;&gt;"",VLOOKUP('Interior - prescriptive'!$D26,Table_Measures,4,FALSE),"")</f>
        <v/>
      </c>
      <c r="N26" s="258" t="str">
        <f>IF($B26&lt;&gt;"",VLOOKUP('Interior - prescriptive'!$D26,Table_Measures,IF(Input_ProgramType="Small Commercial Solutions",2,IF(Input_ProgramType="Large Commercial &amp; Industrial Solutions",3)),0),"")</f>
        <v/>
      </c>
      <c r="O26" s="372" t="str">
        <f>IFERROR(IF(I26&lt;=F26,'Interior - prescriptive'!$N26*'Interior - prescriptive'!$I26,"Use Custom tab"),"")</f>
        <v/>
      </c>
      <c r="P26" s="373" t="str">
        <f>IF('Interior - prescriptive'!$I26="","",IF($B26=122017,($F26*$H26-$I26*$K26)/1000*8760*VLOOKUP(Input_HVACType,Table_IEF,3,FALSE),($F26*$H26-$I26*$K26)/1000*VLOOKUP(Input_BldgType,Table_BldgType,2,FALSE)*VLOOKUP(Input_HVACType,Table_IEF,3,FALSE)))</f>
        <v/>
      </c>
      <c r="Q26" s="372" t="str">
        <f>IF('Interior - prescriptive'!$P26="","",'Interior - prescriptive'!$P26*Input_AvgkWhRate)</f>
        <v/>
      </c>
      <c r="R26" s="374" t="str">
        <f>IF('Interior - prescriptive'!$I26="","",IF($B26=122017,($F26*$H26-$I26*$K26)/1000*1*VLOOKUP(Input_HVACType,Table_IEF,2,FALSE),($F26*$H26-$I26*$K26)/1000*VLOOKUP(Input_BldgType,Table_BldgType,3,FALSE)*VLOOKUP(Input_HVACType,Table_IEF,2,FALSE)))</f>
        <v/>
      </c>
      <c r="S26" s="372" t="str">
        <f>IFERROR('Interior - prescriptive'!$L26-'Interior - prescriptive'!$O26,"")</f>
        <v/>
      </c>
      <c r="T26" s="375" t="str">
        <f>IFERROR('Interior - prescriptive'!$S26/'Interior - prescriptive'!$Q26,"")</f>
        <v/>
      </c>
      <c r="U26" s="253"/>
    </row>
    <row r="27" spans="2:21" s="232" customFormat="1" ht="28.5" x14ac:dyDescent="0.25">
      <c r="B27" s="320" t="str">
        <f t="shared" si="0"/>
        <v/>
      </c>
      <c r="C27" s="321" t="s">
        <v>105</v>
      </c>
      <c r="D27" s="360" t="s">
        <v>127</v>
      </c>
      <c r="E27" s="361"/>
      <c r="F27" s="362"/>
      <c r="G27" s="363"/>
      <c r="H27" s="364"/>
      <c r="I27" s="365"/>
      <c r="J27" s="366"/>
      <c r="K27" s="364"/>
      <c r="L27" s="367"/>
      <c r="M27" s="257" t="str">
        <f>IF($B27&lt;&gt;"",VLOOKUP('Interior - prescriptive'!$D27,Table_Measures,4,FALSE),"")</f>
        <v/>
      </c>
      <c r="N27" s="258" t="str">
        <f>IF($B27&lt;&gt;"",VLOOKUP('Interior - prescriptive'!$D27,Table_Measures,IF(Input_ProgramType="Small Commercial Solutions",2,IF(Input_ProgramType="Large Commercial &amp; Industrial Solutions",3)),0),"")</f>
        <v/>
      </c>
      <c r="O27" s="372" t="str">
        <f>IFERROR(IF(I27&lt;=F27,'Interior - prescriptive'!$N27*'Interior - prescriptive'!$I27,"Use Custom tab"),"")</f>
        <v/>
      </c>
      <c r="P27" s="373" t="str">
        <f>IF('Interior - prescriptive'!$I27="","",IF($B27=122017,($F27*$H27-$I27*$K27)/1000*8760*VLOOKUP(Input_HVACType,Table_IEF,3,FALSE),($F27*$H27-$I27*$K27)/1000*VLOOKUP(Input_BldgType,Table_BldgType,2,FALSE)*VLOOKUP(Input_HVACType,Table_IEF,3,FALSE)))</f>
        <v/>
      </c>
      <c r="Q27" s="372" t="str">
        <f>IF('Interior - prescriptive'!$P27="","",'Interior - prescriptive'!$P27*Input_AvgkWhRate)</f>
        <v/>
      </c>
      <c r="R27" s="374" t="str">
        <f>IF('Interior - prescriptive'!$I27="","",IF($B27=122017,($F27*$H27-$I27*$K27)/1000*1*VLOOKUP(Input_HVACType,Table_IEF,2,FALSE),($F27*$H27-$I27*$K27)/1000*VLOOKUP(Input_BldgType,Table_BldgType,3,FALSE)*VLOOKUP(Input_HVACType,Table_IEF,2,FALSE)))</f>
        <v/>
      </c>
      <c r="S27" s="372" t="str">
        <f>IFERROR('Interior - prescriptive'!$L27-'Interior - prescriptive'!$O27,"")</f>
        <v/>
      </c>
      <c r="T27" s="375" t="str">
        <f>IFERROR('Interior - prescriptive'!$S27/'Interior - prescriptive'!$Q27,"")</f>
        <v/>
      </c>
      <c r="U27" s="253"/>
    </row>
    <row r="28" spans="2:21" s="232" customFormat="1" ht="28.5" x14ac:dyDescent="0.25">
      <c r="B28" s="320" t="str">
        <f t="shared" si="0"/>
        <v/>
      </c>
      <c r="C28" s="321" t="s">
        <v>105</v>
      </c>
      <c r="D28" s="360" t="s">
        <v>127</v>
      </c>
      <c r="E28" s="361"/>
      <c r="F28" s="362"/>
      <c r="G28" s="363"/>
      <c r="H28" s="364"/>
      <c r="I28" s="365"/>
      <c r="J28" s="366"/>
      <c r="K28" s="364"/>
      <c r="L28" s="367"/>
      <c r="M28" s="257" t="str">
        <f>IF($B28&lt;&gt;"",VLOOKUP('Interior - prescriptive'!$D28,Table_Measures,4,FALSE),"")</f>
        <v/>
      </c>
      <c r="N28" s="258" t="str">
        <f>IF($B28&lt;&gt;"",VLOOKUP('Interior - prescriptive'!$D28,Table_Measures,IF(Input_ProgramType="Small Commercial Solutions",2,IF(Input_ProgramType="Large Commercial &amp; Industrial Solutions",3)),0),"")</f>
        <v/>
      </c>
      <c r="O28" s="372" t="str">
        <f>IFERROR(IF(I28&lt;=F28,'Interior - prescriptive'!$N28*'Interior - prescriptive'!$I28,"Use Custom tab"),"")</f>
        <v/>
      </c>
      <c r="P28" s="373" t="str">
        <f>IF('Interior - prescriptive'!$I28="","",IF($B28=122017,($F28*$H28-$I28*$K28)/1000*8760*VLOOKUP(Input_HVACType,Table_IEF,3,FALSE),($F28*$H28-$I28*$K28)/1000*VLOOKUP(Input_BldgType,Table_BldgType,2,FALSE)*VLOOKUP(Input_HVACType,Table_IEF,3,FALSE)))</f>
        <v/>
      </c>
      <c r="Q28" s="372" t="str">
        <f>IF('Interior - prescriptive'!$P28="","",'Interior - prescriptive'!$P28*Input_AvgkWhRate)</f>
        <v/>
      </c>
      <c r="R28" s="374" t="str">
        <f>IF('Interior - prescriptive'!$I28="","",IF($B28=122017,($F28*$H28-$I28*$K28)/1000*1*VLOOKUP(Input_HVACType,Table_IEF,2,FALSE),($F28*$H28-$I28*$K28)/1000*VLOOKUP(Input_BldgType,Table_BldgType,3,FALSE)*VLOOKUP(Input_HVACType,Table_IEF,2,FALSE)))</f>
        <v/>
      </c>
      <c r="S28" s="372" t="str">
        <f>IFERROR('Interior - prescriptive'!$L28-'Interior - prescriptive'!$O28,"")</f>
        <v/>
      </c>
      <c r="T28" s="375" t="str">
        <f>IFERROR('Interior - prescriptive'!$S28/'Interior - prescriptive'!$Q28,"")</f>
        <v/>
      </c>
      <c r="U28" s="253"/>
    </row>
    <row r="29" spans="2:21" s="232" customFormat="1" ht="28.5" x14ac:dyDescent="0.25">
      <c r="B29" s="322" t="str">
        <f t="shared" si="0"/>
        <v/>
      </c>
      <c r="C29" s="321" t="s">
        <v>105</v>
      </c>
      <c r="D29" s="368" t="s">
        <v>127</v>
      </c>
      <c r="E29" s="366"/>
      <c r="F29" s="369"/>
      <c r="G29" s="370"/>
      <c r="H29" s="369"/>
      <c r="I29" s="365"/>
      <c r="J29" s="370"/>
      <c r="K29" s="369"/>
      <c r="L29" s="371"/>
      <c r="M29" s="280" t="str">
        <f>IF($B29&lt;&gt;"",VLOOKUP('Interior - prescriptive'!$D29,Table_Measures,4,FALSE),"")</f>
        <v/>
      </c>
      <c r="N29" s="260" t="str">
        <f>IF($B29&lt;&gt;"",VLOOKUP('Interior - prescriptive'!$D29,Table_Measures,IF(Input_ProgramType="Small Commercial Solutions",2,IF(Input_ProgramType="Large Commercial &amp; Industrial Solutions",3)),0),"")</f>
        <v/>
      </c>
      <c r="O29" s="372" t="str">
        <f>IFERROR('Interior - prescriptive'!$N29*'Interior - prescriptive'!$I29,"")</f>
        <v/>
      </c>
      <c r="P29" s="373" t="str">
        <f>IF('Interior - prescriptive'!$I29="","",IF($B29=122017,($F29*$H29-$I29*$K29)/1000*8760*VLOOKUP(Input_HVACType,Table_IEF,3,FALSE),($F29*$H29-$I29*$K29)/1000*VLOOKUP(Input_BldgType,Table_BldgType,2,FALSE)*VLOOKUP(Input_HVACType,Table_IEF,3,FALSE)))</f>
        <v/>
      </c>
      <c r="Q29" s="372" t="str">
        <f>IF('Interior - prescriptive'!$P29="","",'Interior - prescriptive'!$P29*Input_AvgkWhRate)</f>
        <v/>
      </c>
      <c r="R29" s="374" t="str">
        <f>IF('Interior - prescriptive'!$I29="","",IF($B29=122017,($F29*$H29-$I29*$K29)/1000*1*VLOOKUP(Input_HVACType,Table_IEF,2,FALSE),($F29*$H29-$I29*$K29)/1000*VLOOKUP(Input_BldgType,Table_BldgType,3,FALSE)*VLOOKUP(Input_HVACType,Table_IEF,2,FALSE)))</f>
        <v/>
      </c>
      <c r="S29" s="372" t="str">
        <f>IF('Interior - prescriptive'!$L29="","",'Interior - prescriptive'!$L29-'Interior - prescriptive'!$O29)</f>
        <v/>
      </c>
      <c r="T29" s="375" t="str">
        <f>IFERROR('Interior - prescriptive'!$S29/'Interior - prescriptive'!$Q29,"")</f>
        <v/>
      </c>
      <c r="U29" s="255"/>
    </row>
  </sheetData>
  <sheetProtection algorithmName="SHA-512" hashValue="kIL0OtBCcHj3ZT3HDUVf/3QzBLdAV/3xYzm3U0Ox7HewRFgPzCtPQWK+7KQeJ9qXZfHkbaVHjdph60s1RZF3dQ==" saltValue="CBAsHAvT9omyAxpgB7gVnA==" spinCount="100000" sheet="1" selectLockedCells="1"/>
  <phoneticPr fontId="14" type="noConversion"/>
  <conditionalFormatting sqref="E15:F29">
    <cfRule type="expression" dxfId="49" priority="79">
      <formula>#REF!&lt;&gt;""</formula>
    </cfRule>
  </conditionalFormatting>
  <conditionalFormatting sqref="E4:F13">
    <cfRule type="expression" dxfId="48" priority="66">
      <formula>#REF!&lt;&gt;""</formula>
    </cfRule>
  </conditionalFormatting>
  <conditionalFormatting sqref="H6 H9 H29 L4:M4 L5:L13 H15:H24 L15:L29 F4:F29 I4:J29 M5:M29">
    <cfRule type="expression" dxfId="47" priority="46">
      <formula>#REF!&lt;&gt;""</formula>
    </cfRule>
  </conditionalFormatting>
  <conditionalFormatting sqref="H25:H28">
    <cfRule type="expression" dxfId="46" priority="42">
      <formula>#REF!&lt;&gt;""</formula>
    </cfRule>
  </conditionalFormatting>
  <conditionalFormatting sqref="H4:H5">
    <cfRule type="expression" dxfId="45" priority="45">
      <formula>#REF!&lt;&gt;""</formula>
    </cfRule>
  </conditionalFormatting>
  <conditionalFormatting sqref="H7:H8">
    <cfRule type="expression" dxfId="44" priority="44">
      <formula>#REF!&lt;&gt;""</formula>
    </cfRule>
  </conditionalFormatting>
  <conditionalFormatting sqref="H10:H13">
    <cfRule type="expression" dxfId="43" priority="43">
      <formula>#REF!&lt;&gt;""</formula>
    </cfRule>
  </conditionalFormatting>
  <conditionalFormatting sqref="G6 G9 G29 G15:G24">
    <cfRule type="expression" dxfId="42" priority="41">
      <formula>#REF!&lt;&gt;""</formula>
    </cfRule>
  </conditionalFormatting>
  <conditionalFormatting sqref="G25:G28">
    <cfRule type="expression" dxfId="41" priority="37">
      <formula>#REF!&lt;&gt;""</formula>
    </cfRule>
  </conditionalFormatting>
  <conditionalFormatting sqref="G4:G5">
    <cfRule type="expression" dxfId="40" priority="40">
      <formula>#REF!&lt;&gt;""</formula>
    </cfRule>
  </conditionalFormatting>
  <conditionalFormatting sqref="G7:G8">
    <cfRule type="expression" dxfId="39" priority="39">
      <formula>#REF!&lt;&gt;""</formula>
    </cfRule>
  </conditionalFormatting>
  <conditionalFormatting sqref="G10:G13">
    <cfRule type="expression" dxfId="38" priority="38">
      <formula>#REF!&lt;&gt;""</formula>
    </cfRule>
  </conditionalFormatting>
  <conditionalFormatting sqref="E14:F14">
    <cfRule type="expression" dxfId="37" priority="15">
      <formula>#REF!&lt;&gt;""</formula>
    </cfRule>
  </conditionalFormatting>
  <conditionalFormatting sqref="H14">
    <cfRule type="expression" dxfId="36" priority="14">
      <formula>#REF!&lt;&gt;""</formula>
    </cfRule>
  </conditionalFormatting>
  <conditionalFormatting sqref="G14">
    <cfRule type="expression" dxfId="35" priority="13">
      <formula>#REF!&lt;&gt;""</formula>
    </cfRule>
  </conditionalFormatting>
  <conditionalFormatting sqref="D15:D29">
    <cfRule type="expression" dxfId="34" priority="9">
      <formula>#REF!&lt;&gt;""</formula>
    </cfRule>
  </conditionalFormatting>
  <conditionalFormatting sqref="D4:D13">
    <cfRule type="expression" dxfId="33" priority="8">
      <formula>#REF!&lt;&gt;""</formula>
    </cfRule>
  </conditionalFormatting>
  <conditionalFormatting sqref="D14">
    <cfRule type="expression" dxfId="32" priority="7">
      <formula>#REF!&lt;&gt;""</formula>
    </cfRule>
  </conditionalFormatting>
  <conditionalFormatting sqref="K29">
    <cfRule type="expression" dxfId="31" priority="6">
      <formula>#REF!&lt;&gt;""</formula>
    </cfRule>
  </conditionalFormatting>
  <conditionalFormatting sqref="K4:K28">
    <cfRule type="expression" dxfId="30" priority="5">
      <formula>#REF!&lt;&gt;""</formula>
    </cfRule>
  </conditionalFormatting>
  <dataValidations count="3">
    <dataValidation type="list" allowBlank="1" showInputMessage="1" showErrorMessage="1" sqref="D4:D29" xr:uid="{0D2EB49B-F98A-4860-832D-AA4CC15DB163}">
      <formula1>List_Interior_Measures</formula1>
    </dataValidation>
    <dataValidation type="list" allowBlank="1" showInputMessage="1" showErrorMessage="1" sqref="E4:E29" xr:uid="{B633ACF6-1538-43BC-9953-431F2C8E4B49}">
      <formula1>List_ExistingControlTypes</formula1>
    </dataValidation>
    <dataValidation type="whole" operator="lessThanOrEqual" allowBlank="1" showInputMessage="1" showErrorMessage="1" errorTitle="Use Custom tab" error="More fixtures are being proposed that are being removed. Please enter this measure in the Custom tab. " sqref="I4:I28" xr:uid="{CF29725A-A184-4AC4-BDCC-1883042FA5BD}">
      <formula1>F4</formula1>
    </dataValidation>
  </dataValidations>
  <pageMargins left="0.7" right="0.7" top="0.75" bottom="0.75" header="0.3" footer="0.3"/>
  <pageSetup scale="75" fitToWidth="0" fitToHeight="0" orientation="landscape" verticalDpi="4294967293"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FFE7F7-4CC9-41F0-9C6A-8E2C3917E5FE}">
  <sheetPr>
    <tabColor theme="0" tint="-0.249977111117893"/>
  </sheetPr>
  <dimension ref="B1:T28"/>
  <sheetViews>
    <sheetView showGridLines="0" showRowColHeaders="0" topLeftCell="C1" zoomScaleNormal="100" workbookViewId="0">
      <selection activeCell="D4" sqref="D4"/>
    </sheetView>
  </sheetViews>
  <sheetFormatPr defaultColWidth="9.140625" defaultRowHeight="14.25" x14ac:dyDescent="0.2"/>
  <cols>
    <col min="1" max="1" width="2.140625" style="167" customWidth="1"/>
    <col min="2" max="2" width="15" style="167" customWidth="1"/>
    <col min="3" max="3" width="14.7109375" style="167" customWidth="1"/>
    <col min="4" max="4" width="59.7109375" style="174" bestFit="1" customWidth="1"/>
    <col min="5" max="5" width="16.140625" style="174" bestFit="1" customWidth="1"/>
    <col min="6" max="6" width="16.5703125" style="174" bestFit="1" customWidth="1"/>
    <col min="7" max="7" width="18.85546875" style="174" bestFit="1" customWidth="1"/>
    <col min="8" max="8" width="13.28515625" style="174" customWidth="1"/>
    <col min="9" max="9" width="27" style="174" customWidth="1"/>
    <col min="10" max="10" width="18.85546875" style="174" bestFit="1" customWidth="1"/>
    <col min="11" max="11" width="15.5703125" style="2" bestFit="1" customWidth="1"/>
    <col min="12" max="12" width="15.28515625" style="2" bestFit="1" customWidth="1"/>
    <col min="13" max="13" width="17.42578125" style="167" bestFit="1" customWidth="1"/>
    <col min="14" max="14" width="14.5703125" style="167" bestFit="1" customWidth="1"/>
    <col min="15" max="15" width="13.7109375" style="2" bestFit="1" customWidth="1"/>
    <col min="16" max="16" width="10" style="167" bestFit="1" customWidth="1"/>
    <col min="17" max="17" width="13.7109375" style="167" bestFit="1" customWidth="1"/>
    <col min="18" max="18" width="15.5703125" style="167" bestFit="1" customWidth="1"/>
    <col min="19" max="19" width="16.42578125" style="167" bestFit="1" customWidth="1"/>
    <col min="20" max="20" width="55.28515625" style="167" customWidth="1"/>
    <col min="21" max="16384" width="9.140625" style="167"/>
  </cols>
  <sheetData>
    <row r="1" spans="2:20" x14ac:dyDescent="0.2">
      <c r="E1" s="234" t="s">
        <v>3961</v>
      </c>
      <c r="F1" s="234" t="s">
        <v>3962</v>
      </c>
      <c r="G1" s="234" t="s">
        <v>3963</v>
      </c>
    </row>
    <row r="2" spans="2:20" ht="26.25" x14ac:dyDescent="0.25">
      <c r="D2" s="261" t="s">
        <v>3940</v>
      </c>
      <c r="E2" s="262" t="s">
        <v>111</v>
      </c>
      <c r="F2" s="262"/>
      <c r="G2" s="263"/>
      <c r="H2" s="264" t="s">
        <v>3672</v>
      </c>
      <c r="I2" s="264"/>
      <c r="J2" s="264"/>
      <c r="K2" s="241">
        <f>SUM('Exterior - prescriptive'!$K$3:$K$28)</f>
        <v>0</v>
      </c>
      <c r="L2" s="265"/>
      <c r="M2" s="265"/>
      <c r="N2" s="243">
        <f>SUM('Exterior - prescriptive'!$N$4:$N$28)</f>
        <v>0</v>
      </c>
      <c r="O2" s="244">
        <f>SUM('Exterior - prescriptive'!$O$3:$O$28)</f>
        <v>0</v>
      </c>
      <c r="P2" s="243">
        <f>SUM('Exterior - prescriptive'!$P$3:$P$28)</f>
        <v>0</v>
      </c>
      <c r="Q2" s="245">
        <f>SUM('Exterior - prescriptive'!$Q$3:$Q$28)</f>
        <v>0</v>
      </c>
      <c r="R2" s="243">
        <f>K2-N2</f>
        <v>0</v>
      </c>
      <c r="S2" s="246" t="str">
        <f>IFERROR(R2/P2,"")</f>
        <v/>
      </c>
    </row>
    <row r="3" spans="2:20" s="164" customFormat="1" ht="38.25" x14ac:dyDescent="0.25">
      <c r="B3" s="266" t="s">
        <v>3816</v>
      </c>
      <c r="C3" s="266" t="s">
        <v>11</v>
      </c>
      <c r="D3" s="266" t="s">
        <v>3817</v>
      </c>
      <c r="E3" s="267" t="s">
        <v>3926</v>
      </c>
      <c r="F3" s="267" t="s">
        <v>3927</v>
      </c>
      <c r="G3" s="247" t="s">
        <v>3939</v>
      </c>
      <c r="H3" s="249" t="s">
        <v>3811</v>
      </c>
      <c r="I3" s="249" t="s">
        <v>3812</v>
      </c>
      <c r="J3" s="249" t="s">
        <v>3813</v>
      </c>
      <c r="K3" s="250" t="s">
        <v>3805</v>
      </c>
      <c r="L3" s="266" t="s">
        <v>3806</v>
      </c>
      <c r="M3" s="266" t="s">
        <v>3941</v>
      </c>
      <c r="N3" s="247" t="s">
        <v>3814</v>
      </c>
      <c r="O3" s="268" t="s">
        <v>3799</v>
      </c>
      <c r="P3" s="268" t="s">
        <v>3800</v>
      </c>
      <c r="Q3" s="268" t="s">
        <v>3801</v>
      </c>
      <c r="R3" s="266" t="s">
        <v>3809</v>
      </c>
      <c r="S3" s="269" t="s">
        <v>3802</v>
      </c>
      <c r="T3" s="270" t="s">
        <v>3810</v>
      </c>
    </row>
    <row r="4" spans="2:20" ht="15" x14ac:dyDescent="0.25">
      <c r="B4" s="320" t="str">
        <f t="shared" ref="B4:B28" si="0">IF(E4="","",VLOOKUP(D4,Table_Measures,5,FALSE))</f>
        <v/>
      </c>
      <c r="C4" s="324" t="s">
        <v>3990</v>
      </c>
      <c r="D4" s="271" t="s">
        <v>127</v>
      </c>
      <c r="E4" s="272"/>
      <c r="F4" s="254"/>
      <c r="G4" s="254"/>
      <c r="H4" s="273"/>
      <c r="I4" s="255"/>
      <c r="J4" s="255"/>
      <c r="K4" s="256"/>
      <c r="L4" s="257" t="str">
        <f>IF('Exterior - prescriptive'!$D4&lt;&gt;0,VLOOKUP('Exterior - prescriptive'!$D4,Table_Measures,4,FALSE),"")</f>
        <v>N/A</v>
      </c>
      <c r="M4" s="258" t="str">
        <f>IFERROR(VLOOKUP('Exterior - prescriptive'!$D4,Table_Measures,IF(Input_ProgramType="Small Commercial Solutions",2,IF(Input_ProgramType="Large Commercial &amp; Industrial Solutions",3)),0),"")</f>
        <v/>
      </c>
      <c r="N4" s="274" t="str">
        <f>IFERROR('Exterior - prescriptive'!$M4*'Exterior - prescriptive'!$H4,"")</f>
        <v/>
      </c>
      <c r="O4" s="275" t="str">
        <f>IF('Exterior - prescriptive'!$H4="","",($E4*$G4-$H4*$J4)/1000*Value_ExtLtg_Hrs*Value_ExtLtg_IEFe)</f>
        <v/>
      </c>
      <c r="P4" s="274" t="str">
        <f>IF('Exterior - prescriptive'!$O4="","",'Exterior - prescriptive'!$O4*Input_AvgkWhRate)</f>
        <v/>
      </c>
      <c r="Q4" s="276" t="str">
        <f>IF('Exterior - prescriptive'!$H4="","",($E4*$G4-$H4*$J4)/1000*Value_ExtLtg_CF*Value_ExtLtg_IEFd)</f>
        <v/>
      </c>
      <c r="R4" s="274" t="str">
        <f>IFERROR('Exterior - prescriptive'!$K4-'Exterior - prescriptive'!$N4,"")</f>
        <v/>
      </c>
      <c r="S4" s="277" t="str">
        <f>IFERROR('Exterior - prescriptive'!$R4/'Exterior - prescriptive'!$P4,"")</f>
        <v/>
      </c>
      <c r="T4" s="253"/>
    </row>
    <row r="5" spans="2:20" ht="15" x14ac:dyDescent="0.25">
      <c r="B5" s="320" t="str">
        <f t="shared" si="0"/>
        <v/>
      </c>
      <c r="C5" s="324" t="s">
        <v>3990</v>
      </c>
      <c r="D5" s="271" t="s">
        <v>127</v>
      </c>
      <c r="E5" s="272"/>
      <c r="F5" s="254"/>
      <c r="G5" s="254"/>
      <c r="H5" s="273"/>
      <c r="I5" s="255"/>
      <c r="J5" s="255"/>
      <c r="K5" s="256"/>
      <c r="L5" s="257" t="str">
        <f>IF('Exterior - prescriptive'!$D5&lt;&gt;0,VLOOKUP('Exterior - prescriptive'!$D5,Table_Measures,4,FALSE),"")</f>
        <v>N/A</v>
      </c>
      <c r="M5" s="258" t="str">
        <f>IFERROR(VLOOKUP('Exterior - prescriptive'!$D5,Table_Measures,IF(Input_ProgramType="Small Commercial Solutions",2,IF(Input_ProgramType="Large Commercial &amp; Industrial Solutions",3)),0),"")</f>
        <v/>
      </c>
      <c r="N5" s="274" t="str">
        <f>IFERROR('Exterior - prescriptive'!$M5*'Exterior - prescriptive'!$H5,"")</f>
        <v/>
      </c>
      <c r="O5" s="275" t="str">
        <f>IF('Exterior - prescriptive'!$H5="","",($E5*$G5-$H5*$J5)/1000*Value_ExtLtg_Hrs*Value_ExtLtg_IEFe)</f>
        <v/>
      </c>
      <c r="P5" s="274" t="str">
        <f>IF('Exterior - prescriptive'!$O5="","",'Exterior - prescriptive'!$O5*Input_AvgkWhRate)</f>
        <v/>
      </c>
      <c r="Q5" s="276" t="str">
        <f>IF('Exterior - prescriptive'!$H5="","",($E5*$G5-$H5*$J5)/1000*Value_ExtLtg_CF*Value_ExtLtg_IEFd)</f>
        <v/>
      </c>
      <c r="R5" s="274" t="str">
        <f>IFERROR('Exterior - prescriptive'!$K5-'Exterior - prescriptive'!$N5,"")</f>
        <v/>
      </c>
      <c r="S5" s="277" t="str">
        <f>IFERROR('Exterior - prescriptive'!$R5/'Exterior - prescriptive'!$P5,"")</f>
        <v/>
      </c>
      <c r="T5" s="253"/>
    </row>
    <row r="6" spans="2:20" ht="15" x14ac:dyDescent="0.25">
      <c r="B6" s="320" t="str">
        <f t="shared" si="0"/>
        <v/>
      </c>
      <c r="C6" s="324" t="s">
        <v>3990</v>
      </c>
      <c r="D6" s="271" t="s">
        <v>127</v>
      </c>
      <c r="E6" s="272"/>
      <c r="F6" s="254"/>
      <c r="G6" s="254"/>
      <c r="H6" s="273"/>
      <c r="I6" s="255"/>
      <c r="J6" s="255"/>
      <c r="K6" s="256"/>
      <c r="L6" s="257" t="str">
        <f>IF('Exterior - prescriptive'!$D6&lt;&gt;0,VLOOKUP('Exterior - prescriptive'!$D6,Table_Measures,4,FALSE),"")</f>
        <v>N/A</v>
      </c>
      <c r="M6" s="258" t="str">
        <f>IFERROR(VLOOKUP('Exterior - prescriptive'!$D6,Table_Measures,IF(Input_ProgramType="Small Commercial Solutions",2,IF(Input_ProgramType="Large Commercial &amp; Industrial Solutions",3)),0),"")</f>
        <v/>
      </c>
      <c r="N6" s="274" t="str">
        <f>IFERROR('Exterior - prescriptive'!$M6*'Exterior - prescriptive'!$H6,"")</f>
        <v/>
      </c>
      <c r="O6" s="275" t="str">
        <f>IF('Exterior - prescriptive'!$H6="","",($E6*$G6-$H6*$J6)/1000*Value_ExtLtg_Hrs*Value_ExtLtg_IEFe)</f>
        <v/>
      </c>
      <c r="P6" s="274" t="str">
        <f>IF('Exterior - prescriptive'!$O6="","",'Exterior - prescriptive'!$O6*Input_AvgkWhRate)</f>
        <v/>
      </c>
      <c r="Q6" s="276" t="str">
        <f>IF('Exterior - prescriptive'!$H6="","",($E6*$G6-$H6*$J6)/1000*Value_ExtLtg_CF*Value_ExtLtg_IEFd)</f>
        <v/>
      </c>
      <c r="R6" s="274" t="str">
        <f>IFERROR('Exterior - prescriptive'!$K6-'Exterior - prescriptive'!$N6,"")</f>
        <v/>
      </c>
      <c r="S6" s="277" t="str">
        <f>IFERROR('Exterior - prescriptive'!$R6/'Exterior - prescriptive'!$P6,"")</f>
        <v/>
      </c>
      <c r="T6" s="253"/>
    </row>
    <row r="7" spans="2:20" ht="15" x14ac:dyDescent="0.25">
      <c r="B7" s="320" t="str">
        <f t="shared" si="0"/>
        <v/>
      </c>
      <c r="C7" s="324" t="s">
        <v>3990</v>
      </c>
      <c r="D7" s="271" t="s">
        <v>127</v>
      </c>
      <c r="E7" s="272"/>
      <c r="F7" s="254"/>
      <c r="G7" s="254"/>
      <c r="H7" s="273"/>
      <c r="I7" s="255"/>
      <c r="J7" s="255"/>
      <c r="K7" s="256"/>
      <c r="L7" s="257" t="str">
        <f>IF('Exterior - prescriptive'!$D7&lt;&gt;0,VLOOKUP('Exterior - prescriptive'!$D7,Table_Measures,4,FALSE),"")</f>
        <v>N/A</v>
      </c>
      <c r="M7" s="258" t="str">
        <f>IFERROR(VLOOKUP('Exterior - prescriptive'!$D7,Table_Measures,IF(Input_ProgramType="Small Commercial Solutions",2,IF(Input_ProgramType="Large Commercial &amp; Industrial Solutions",3)),0),"")</f>
        <v/>
      </c>
      <c r="N7" s="274" t="str">
        <f>IFERROR('Exterior - prescriptive'!$M7*'Exterior - prescriptive'!$H7,"")</f>
        <v/>
      </c>
      <c r="O7" s="275" t="str">
        <f>IF('Exterior - prescriptive'!$H7="","",($E7*$G7-$H7*$J7)/1000*Value_ExtLtg_Hrs*Value_ExtLtg_IEFe)</f>
        <v/>
      </c>
      <c r="P7" s="274" t="str">
        <f>IF('Exterior - prescriptive'!$O7="","",'Exterior - prescriptive'!$O7*Input_AvgkWhRate)</f>
        <v/>
      </c>
      <c r="Q7" s="276" t="str">
        <f>IF('Exterior - prescriptive'!$H7="","",($E7*$G7-$H7*$J7)/1000*Value_ExtLtg_CF*Value_ExtLtg_IEFd)</f>
        <v/>
      </c>
      <c r="R7" s="274" t="str">
        <f>IFERROR('Exterior - prescriptive'!$K7-'Exterior - prescriptive'!$N7,"")</f>
        <v/>
      </c>
      <c r="S7" s="277" t="str">
        <f>IFERROR('Exterior - prescriptive'!$R7/'Exterior - prescriptive'!$P7,"")</f>
        <v/>
      </c>
      <c r="T7" s="253"/>
    </row>
    <row r="8" spans="2:20" ht="15" x14ac:dyDescent="0.25">
      <c r="B8" s="320" t="str">
        <f t="shared" si="0"/>
        <v/>
      </c>
      <c r="C8" s="324" t="s">
        <v>3990</v>
      </c>
      <c r="D8" s="271" t="s">
        <v>127</v>
      </c>
      <c r="E8" s="272"/>
      <c r="F8" s="254"/>
      <c r="G8" s="254"/>
      <c r="H8" s="273"/>
      <c r="I8" s="255"/>
      <c r="J8" s="255"/>
      <c r="K8" s="256"/>
      <c r="L8" s="257" t="str">
        <f>IF('Exterior - prescriptive'!$D8&lt;&gt;0,VLOOKUP('Exterior - prescriptive'!$D8,Table_Measures,4,FALSE),"")</f>
        <v>N/A</v>
      </c>
      <c r="M8" s="258" t="str">
        <f>IFERROR(VLOOKUP('Exterior - prescriptive'!$D8,Table_Measures,IF(Input_ProgramType="Small Commercial Solutions",2,IF(Input_ProgramType="Large Commercial &amp; Industrial Solutions",3)),0),"")</f>
        <v/>
      </c>
      <c r="N8" s="274" t="str">
        <f>IFERROR('Exterior - prescriptive'!$M8*'Exterior - prescriptive'!$H8,"")</f>
        <v/>
      </c>
      <c r="O8" s="275" t="str">
        <f>IF('Exterior - prescriptive'!$H8="","",($E8*$G8-$H8*$J8)/1000*Value_ExtLtg_Hrs*Value_ExtLtg_IEFe)</f>
        <v/>
      </c>
      <c r="P8" s="274" t="str">
        <f>IF('Exterior - prescriptive'!$O8="","",'Exterior - prescriptive'!$O8*Input_AvgkWhRate)</f>
        <v/>
      </c>
      <c r="Q8" s="276" t="str">
        <f>IF('Exterior - prescriptive'!$H8="","",($E8*$G8-$H8*$J8)/1000*Value_ExtLtg_CF*Value_ExtLtg_IEFd)</f>
        <v/>
      </c>
      <c r="R8" s="274" t="str">
        <f>IFERROR('Exterior - prescriptive'!$K8-'Exterior - prescriptive'!$N8,"")</f>
        <v/>
      </c>
      <c r="S8" s="277" t="str">
        <f>IFERROR('Exterior - prescriptive'!$R8/'Exterior - prescriptive'!$P8,"")</f>
        <v/>
      </c>
      <c r="T8" s="253"/>
    </row>
    <row r="9" spans="2:20" ht="15" x14ac:dyDescent="0.25">
      <c r="B9" s="320" t="str">
        <f t="shared" si="0"/>
        <v/>
      </c>
      <c r="C9" s="324" t="s">
        <v>3990</v>
      </c>
      <c r="D9" s="271" t="s">
        <v>127</v>
      </c>
      <c r="E9" s="272"/>
      <c r="F9" s="254"/>
      <c r="G9" s="254"/>
      <c r="H9" s="273"/>
      <c r="I9" s="255"/>
      <c r="J9" s="255"/>
      <c r="K9" s="256"/>
      <c r="L9" s="257" t="str">
        <f>IF('Exterior - prescriptive'!$D9&lt;&gt;0,VLOOKUP('Exterior - prescriptive'!$D9,Table_Measures,4,FALSE),"")</f>
        <v>N/A</v>
      </c>
      <c r="M9" s="258" t="str">
        <f>IFERROR(VLOOKUP('Exterior - prescriptive'!$D9,Table_Measures,IF(Input_ProgramType="Small Commercial Solutions",2,IF(Input_ProgramType="Large Commercial &amp; Industrial Solutions",3)),0),"")</f>
        <v/>
      </c>
      <c r="N9" s="274" t="str">
        <f>IFERROR('Exterior - prescriptive'!$M9*'Exterior - prescriptive'!$H9,"")</f>
        <v/>
      </c>
      <c r="O9" s="275" t="str">
        <f>IF('Exterior - prescriptive'!$H9="","",($E9*$G9-$H9*$J9)/1000*Value_ExtLtg_Hrs*Value_ExtLtg_IEFe)</f>
        <v/>
      </c>
      <c r="P9" s="274" t="str">
        <f>IF('Exterior - prescriptive'!$O9="","",'Exterior - prescriptive'!$O9*Input_AvgkWhRate)</f>
        <v/>
      </c>
      <c r="Q9" s="276" t="str">
        <f>IF('Exterior - prescriptive'!$H9="","",($E9*$G9-$H9*$J9)/1000*Value_ExtLtg_CF*Value_ExtLtg_IEFd)</f>
        <v/>
      </c>
      <c r="R9" s="274" t="str">
        <f>IFERROR('Exterior - prescriptive'!$K9-'Exterior - prescriptive'!$N9,"")</f>
        <v/>
      </c>
      <c r="S9" s="277" t="str">
        <f>IFERROR('Exterior - prescriptive'!$R9/'Exterior - prescriptive'!$P9,"")</f>
        <v/>
      </c>
      <c r="T9" s="253"/>
    </row>
    <row r="10" spans="2:20" ht="15" x14ac:dyDescent="0.25">
      <c r="B10" s="320" t="str">
        <f t="shared" si="0"/>
        <v/>
      </c>
      <c r="C10" s="324" t="s">
        <v>3990</v>
      </c>
      <c r="D10" s="271" t="s">
        <v>127</v>
      </c>
      <c r="E10" s="272"/>
      <c r="F10" s="254"/>
      <c r="G10" s="254"/>
      <c r="H10" s="273"/>
      <c r="I10" s="255"/>
      <c r="J10" s="255"/>
      <c r="K10" s="256"/>
      <c r="L10" s="257" t="str">
        <f>IF('Exterior - prescriptive'!$D10&lt;&gt;0,VLOOKUP('Exterior - prescriptive'!$D10,Table_Measures,4,FALSE),"")</f>
        <v>N/A</v>
      </c>
      <c r="M10" s="258" t="str">
        <f>IFERROR(VLOOKUP('Exterior - prescriptive'!$D10,Table_Measures,IF(Input_ProgramType="Small Commercial Solutions",2,IF(Input_ProgramType="Large Commercial &amp; Industrial Solutions",3)),0),"")</f>
        <v/>
      </c>
      <c r="N10" s="274" t="str">
        <f>IFERROR('Exterior - prescriptive'!$M10*'Exterior - prescriptive'!$H10,"")</f>
        <v/>
      </c>
      <c r="O10" s="275" t="str">
        <f>IF('Exterior - prescriptive'!$H10="","",($E10*$G10-$H10*$J10)/1000*Value_ExtLtg_Hrs*Value_ExtLtg_IEFe)</f>
        <v/>
      </c>
      <c r="P10" s="274" t="str">
        <f>IF('Exterior - prescriptive'!$O10="","",'Exterior - prescriptive'!$O10*Input_AvgkWhRate)</f>
        <v/>
      </c>
      <c r="Q10" s="276" t="str">
        <f>IF('Exterior - prescriptive'!$H10="","",($E10*$G10-$H10*$J10)/1000*Value_ExtLtg_CF*Value_ExtLtg_IEFd)</f>
        <v/>
      </c>
      <c r="R10" s="274" t="str">
        <f>IFERROR('Exterior - prescriptive'!$K10-'Exterior - prescriptive'!$N10,"")</f>
        <v/>
      </c>
      <c r="S10" s="277" t="str">
        <f>IFERROR('Exterior - prescriptive'!$R10/'Exterior - prescriptive'!$P10,"")</f>
        <v/>
      </c>
      <c r="T10" s="253"/>
    </row>
    <row r="11" spans="2:20" ht="15" x14ac:dyDescent="0.25">
      <c r="B11" s="320" t="str">
        <f t="shared" si="0"/>
        <v/>
      </c>
      <c r="C11" s="324" t="s">
        <v>3990</v>
      </c>
      <c r="D11" s="271" t="s">
        <v>127</v>
      </c>
      <c r="E11" s="272"/>
      <c r="F11" s="254"/>
      <c r="G11" s="254"/>
      <c r="H11" s="273"/>
      <c r="I11" s="255"/>
      <c r="J11" s="255"/>
      <c r="K11" s="256"/>
      <c r="L11" s="257" t="str">
        <f>IF('Exterior - prescriptive'!$D11&lt;&gt;0,VLOOKUP('Exterior - prescriptive'!$D11,Table_Measures,4,FALSE),"")</f>
        <v>N/A</v>
      </c>
      <c r="M11" s="258" t="str">
        <f>IFERROR(VLOOKUP('Exterior - prescriptive'!$D11,Table_Measures,IF(Input_ProgramType="Small Commercial Solutions",2,IF(Input_ProgramType="Large Commercial &amp; Industrial Solutions",3)),0),"")</f>
        <v/>
      </c>
      <c r="N11" s="274" t="str">
        <f>IFERROR('Exterior - prescriptive'!$M11*'Exterior - prescriptive'!$H11,"")</f>
        <v/>
      </c>
      <c r="O11" s="275" t="str">
        <f>IF('Exterior - prescriptive'!$H11="","",($E11*$G11-$H11*$J11)/1000*Value_ExtLtg_Hrs*Value_ExtLtg_IEFe)</f>
        <v/>
      </c>
      <c r="P11" s="274" t="str">
        <f>IF('Exterior - prescriptive'!$O11="","",'Exterior - prescriptive'!$O11*Input_AvgkWhRate)</f>
        <v/>
      </c>
      <c r="Q11" s="276" t="str">
        <f>IF('Exterior - prescriptive'!$H11="","",($E11*$G11-$H11*$J11)/1000*Value_ExtLtg_CF*Value_ExtLtg_IEFd)</f>
        <v/>
      </c>
      <c r="R11" s="274" t="str">
        <f>IFERROR('Exterior - prescriptive'!$K11-'Exterior - prescriptive'!$N11,"")</f>
        <v/>
      </c>
      <c r="S11" s="277" t="str">
        <f>IFERROR('Exterior - prescriptive'!$R11/'Exterior - prescriptive'!$P11,"")</f>
        <v/>
      </c>
      <c r="T11" s="253"/>
    </row>
    <row r="12" spans="2:20" ht="15" x14ac:dyDescent="0.25">
      <c r="B12" s="320" t="str">
        <f t="shared" si="0"/>
        <v/>
      </c>
      <c r="C12" s="324" t="s">
        <v>3990</v>
      </c>
      <c r="D12" s="271" t="s">
        <v>127</v>
      </c>
      <c r="E12" s="272"/>
      <c r="F12" s="254"/>
      <c r="G12" s="254"/>
      <c r="H12" s="273"/>
      <c r="I12" s="255"/>
      <c r="J12" s="255"/>
      <c r="K12" s="256"/>
      <c r="L12" s="257" t="str">
        <f>IF('Exterior - prescriptive'!$D12&lt;&gt;0,VLOOKUP('Exterior - prescriptive'!$D12,Table_Measures,4,FALSE),"")</f>
        <v>N/A</v>
      </c>
      <c r="M12" s="258" t="str">
        <f>IFERROR(VLOOKUP('Exterior - prescriptive'!$D12,Table_Measures,IF(Input_ProgramType="Small Commercial Solutions",2,IF(Input_ProgramType="Large Commercial &amp; Industrial Solutions",3)),0),"")</f>
        <v/>
      </c>
      <c r="N12" s="274" t="str">
        <f>IFERROR('Exterior - prescriptive'!$M12*'Exterior - prescriptive'!$H12,"")</f>
        <v/>
      </c>
      <c r="O12" s="275" t="str">
        <f>IF('Exterior - prescriptive'!$H12="","",($E12*$G12-$H12*$J12)/1000*Value_ExtLtg_Hrs*Value_ExtLtg_IEFe)</f>
        <v/>
      </c>
      <c r="P12" s="274" t="str">
        <f>IF('Exterior - prescriptive'!$O12="","",'Exterior - prescriptive'!$O12*Input_AvgkWhRate)</f>
        <v/>
      </c>
      <c r="Q12" s="276" t="str">
        <f>IF('Exterior - prescriptive'!$H12="","",($E12*$G12-$H12*$J12)/1000*Value_ExtLtg_CF*Value_ExtLtg_IEFd)</f>
        <v/>
      </c>
      <c r="R12" s="274" t="str">
        <f>IFERROR('Exterior - prescriptive'!$K12-'Exterior - prescriptive'!$N12,"")</f>
        <v/>
      </c>
      <c r="S12" s="277" t="str">
        <f>IFERROR('Exterior - prescriptive'!$R12/'Exterior - prescriptive'!$P12,"")</f>
        <v/>
      </c>
      <c r="T12" s="253"/>
    </row>
    <row r="13" spans="2:20" ht="15" x14ac:dyDescent="0.25">
      <c r="B13" s="320" t="str">
        <f t="shared" si="0"/>
        <v/>
      </c>
      <c r="C13" s="324" t="s">
        <v>3990</v>
      </c>
      <c r="D13" s="271" t="s">
        <v>127</v>
      </c>
      <c r="E13" s="272"/>
      <c r="F13" s="254"/>
      <c r="G13" s="254"/>
      <c r="H13" s="273"/>
      <c r="I13" s="255"/>
      <c r="J13" s="255"/>
      <c r="K13" s="256"/>
      <c r="L13" s="257" t="str">
        <f>IF('Exterior - prescriptive'!$D13&lt;&gt;0,VLOOKUP('Exterior - prescriptive'!$D13,Table_Measures,4,FALSE),"")</f>
        <v>N/A</v>
      </c>
      <c r="M13" s="258" t="str">
        <f>IFERROR(VLOOKUP('Exterior - prescriptive'!$D13,Table_Measures,IF(Input_ProgramType="Small Commercial Solutions",2,IF(Input_ProgramType="Large Commercial &amp; Industrial Solutions",3)),0),"")</f>
        <v/>
      </c>
      <c r="N13" s="274" t="str">
        <f>IFERROR('Exterior - prescriptive'!$M13*'Exterior - prescriptive'!$H13,"")</f>
        <v/>
      </c>
      <c r="O13" s="275" t="str">
        <f>IF('Exterior - prescriptive'!$H13="","",($E13*$G13-$H13*$J13)/1000*Value_ExtLtg_Hrs*Value_ExtLtg_IEFe)</f>
        <v/>
      </c>
      <c r="P13" s="274" t="str">
        <f>IF('Exterior - prescriptive'!$O13="","",'Exterior - prescriptive'!$O13*Input_AvgkWhRate)</f>
        <v/>
      </c>
      <c r="Q13" s="276" t="str">
        <f>IF('Exterior - prescriptive'!$H13="","",($E13*$G13-$H13*$J13)/1000*Value_ExtLtg_CF*Value_ExtLtg_IEFd)</f>
        <v/>
      </c>
      <c r="R13" s="274" t="str">
        <f>IFERROR('Exterior - prescriptive'!$K13-'Exterior - prescriptive'!$N13,"")</f>
        <v/>
      </c>
      <c r="S13" s="277" t="str">
        <f>IFERROR('Exterior - prescriptive'!$R13/'Exterior - prescriptive'!$P13,"")</f>
        <v/>
      </c>
      <c r="T13" s="253"/>
    </row>
    <row r="14" spans="2:20" ht="15" x14ac:dyDescent="0.25">
      <c r="B14" s="320" t="str">
        <f t="shared" si="0"/>
        <v/>
      </c>
      <c r="C14" s="324" t="s">
        <v>3990</v>
      </c>
      <c r="D14" s="271" t="s">
        <v>127</v>
      </c>
      <c r="E14" s="272"/>
      <c r="F14" s="254"/>
      <c r="G14" s="254"/>
      <c r="H14" s="273"/>
      <c r="I14" s="255"/>
      <c r="J14" s="255"/>
      <c r="K14" s="256"/>
      <c r="L14" s="257" t="str">
        <f>IF('Exterior - prescriptive'!$D14&lt;&gt;0,VLOOKUP('Exterior - prescriptive'!$D14,Table_Measures,4,FALSE),"")</f>
        <v>N/A</v>
      </c>
      <c r="M14" s="258" t="str">
        <f>IFERROR(VLOOKUP('Exterior - prescriptive'!$D14,Table_Measures,IF(Input_ProgramType="Small Commercial Solutions",2,IF(Input_ProgramType="Large Commercial &amp; Industrial Solutions",3)),0),"")</f>
        <v/>
      </c>
      <c r="N14" s="274" t="str">
        <f>IFERROR('Exterior - prescriptive'!$M14*'Exterior - prescriptive'!$H14,"")</f>
        <v/>
      </c>
      <c r="O14" s="275" t="str">
        <f>IF('Exterior - prescriptive'!$H14="","",($E14*$G14-$H14*$J14)/1000*Value_ExtLtg_Hrs*Value_ExtLtg_IEFe)</f>
        <v/>
      </c>
      <c r="P14" s="274" t="str">
        <f>IF('Exterior - prescriptive'!$O14="","",'Exterior - prescriptive'!$O14*Input_AvgkWhRate)</f>
        <v/>
      </c>
      <c r="Q14" s="276" t="str">
        <f>IF('Exterior - prescriptive'!$H14="","",($E14*$G14-$H14*$J14)/1000*Value_ExtLtg_CF*Value_ExtLtg_IEFd)</f>
        <v/>
      </c>
      <c r="R14" s="274" t="str">
        <f>IFERROR('Exterior - prescriptive'!$K14-'Exterior - prescriptive'!$N14,"")</f>
        <v/>
      </c>
      <c r="S14" s="277" t="str">
        <f>IFERROR('Exterior - prescriptive'!$R14/'Exterior - prescriptive'!$P14,"")</f>
        <v/>
      </c>
      <c r="T14" s="253"/>
    </row>
    <row r="15" spans="2:20" ht="15" x14ac:dyDescent="0.25">
      <c r="B15" s="320" t="str">
        <f t="shared" si="0"/>
        <v/>
      </c>
      <c r="C15" s="324" t="s">
        <v>3990</v>
      </c>
      <c r="D15" s="271" t="s">
        <v>127</v>
      </c>
      <c r="E15" s="272"/>
      <c r="F15" s="254"/>
      <c r="G15" s="254"/>
      <c r="H15" s="273"/>
      <c r="I15" s="255"/>
      <c r="J15" s="255"/>
      <c r="K15" s="256"/>
      <c r="L15" s="257" t="str">
        <f>IF('Exterior - prescriptive'!$D15&lt;&gt;0,VLOOKUP('Exterior - prescriptive'!$D15,Table_Measures,4,FALSE),"")</f>
        <v>N/A</v>
      </c>
      <c r="M15" s="258" t="str">
        <f>IFERROR(VLOOKUP('Exterior - prescriptive'!$D15,Table_Measures,IF(Input_ProgramType="Small Commercial Solutions",2,IF(Input_ProgramType="Large Commercial &amp; Industrial Solutions",3)),0),"")</f>
        <v/>
      </c>
      <c r="N15" s="274" t="str">
        <f>IFERROR('Exterior - prescriptive'!$M15*'Exterior - prescriptive'!$H15,"")</f>
        <v/>
      </c>
      <c r="O15" s="275" t="str">
        <f>IF('Exterior - prescriptive'!$H15="","",($E15*$G15-$H15*$J15)/1000*Value_ExtLtg_Hrs*Value_ExtLtg_IEFe)</f>
        <v/>
      </c>
      <c r="P15" s="274" t="str">
        <f>IF('Exterior - prescriptive'!$O15="","",'Exterior - prescriptive'!$O15*Input_AvgkWhRate)</f>
        <v/>
      </c>
      <c r="Q15" s="276" t="str">
        <f>IF('Exterior - prescriptive'!$H15="","",($E15*$G15-$H15*$J15)/1000*Value_ExtLtg_CF*Value_ExtLtg_IEFd)</f>
        <v/>
      </c>
      <c r="R15" s="274" t="str">
        <f>IFERROR('Exterior - prescriptive'!$K15-'Exterior - prescriptive'!$N15,"")</f>
        <v/>
      </c>
      <c r="S15" s="277" t="str">
        <f>IFERROR('Exterior - prescriptive'!$R15/'Exterior - prescriptive'!$P15,"")</f>
        <v/>
      </c>
      <c r="T15" s="253"/>
    </row>
    <row r="16" spans="2:20" ht="15" x14ac:dyDescent="0.25">
      <c r="B16" s="320" t="str">
        <f t="shared" si="0"/>
        <v/>
      </c>
      <c r="C16" s="324" t="s">
        <v>3990</v>
      </c>
      <c r="D16" s="271" t="s">
        <v>127</v>
      </c>
      <c r="E16" s="272"/>
      <c r="F16" s="254"/>
      <c r="G16" s="254"/>
      <c r="H16" s="273"/>
      <c r="I16" s="255"/>
      <c r="J16" s="255"/>
      <c r="K16" s="256"/>
      <c r="L16" s="257" t="str">
        <f>IF('Exterior - prescriptive'!$D16&lt;&gt;0,VLOOKUP('Exterior - prescriptive'!$D16,Table_Measures,4,FALSE),"")</f>
        <v>N/A</v>
      </c>
      <c r="M16" s="258" t="str">
        <f>IFERROR(VLOOKUP('Exterior - prescriptive'!$D16,Table_Measures,IF(Input_ProgramType="Small Commercial Solutions",2,IF(Input_ProgramType="Large Commercial &amp; Industrial Solutions",3)),0),"")</f>
        <v/>
      </c>
      <c r="N16" s="274" t="str">
        <f>IFERROR('Exterior - prescriptive'!$M16*'Exterior - prescriptive'!$H16,"")</f>
        <v/>
      </c>
      <c r="O16" s="275" t="str">
        <f>IF('Exterior - prescriptive'!$H16="","",($E16*$G16-$H16*$J16)/1000*Value_ExtLtg_Hrs*Value_ExtLtg_IEFe)</f>
        <v/>
      </c>
      <c r="P16" s="274" t="str">
        <f>IF('Exterior - prescriptive'!$O16="","",'Exterior - prescriptive'!$O16*Input_AvgkWhRate)</f>
        <v/>
      </c>
      <c r="Q16" s="276" t="str">
        <f>IF('Exterior - prescriptive'!$H16="","",($E16*$G16-$H16*$J16)/1000*Value_ExtLtg_CF*Value_ExtLtg_IEFd)</f>
        <v/>
      </c>
      <c r="R16" s="274" t="str">
        <f>IFERROR('Exterior - prescriptive'!$K16-'Exterior - prescriptive'!$N16,"")</f>
        <v/>
      </c>
      <c r="S16" s="277" t="str">
        <f>IFERROR('Exterior - prescriptive'!$R16/'Exterior - prescriptive'!$P16,"")</f>
        <v/>
      </c>
      <c r="T16" s="253"/>
    </row>
    <row r="17" spans="2:20" ht="15" x14ac:dyDescent="0.25">
      <c r="B17" s="320" t="str">
        <f t="shared" si="0"/>
        <v/>
      </c>
      <c r="C17" s="324" t="s">
        <v>3990</v>
      </c>
      <c r="D17" s="271" t="s">
        <v>127</v>
      </c>
      <c r="E17" s="272"/>
      <c r="F17" s="254"/>
      <c r="G17" s="254"/>
      <c r="H17" s="273"/>
      <c r="I17" s="255"/>
      <c r="J17" s="255"/>
      <c r="K17" s="256"/>
      <c r="L17" s="257" t="str">
        <f>IF('Exterior - prescriptive'!$D17&lt;&gt;0,VLOOKUP('Exterior - prescriptive'!$D17,Table_Measures,4,FALSE),"")</f>
        <v>N/A</v>
      </c>
      <c r="M17" s="258" t="str">
        <f>IFERROR(VLOOKUP('Exterior - prescriptive'!$D17,Table_Measures,IF(Input_ProgramType="Small Commercial Solutions",2,IF(Input_ProgramType="Large Commercial &amp; Industrial Solutions",3)),0),"")</f>
        <v/>
      </c>
      <c r="N17" s="274" t="str">
        <f>IFERROR('Exterior - prescriptive'!$M17*'Exterior - prescriptive'!$H17,"")</f>
        <v/>
      </c>
      <c r="O17" s="275" t="str">
        <f>IF('Exterior - prescriptive'!$H17="","",($E17*$G17-$H17*$J17)/1000*Value_ExtLtg_Hrs*Value_ExtLtg_IEFe)</f>
        <v/>
      </c>
      <c r="P17" s="274" t="str">
        <f>IF('Exterior - prescriptive'!$O17="","",'Exterior - prescriptive'!$O17*Input_AvgkWhRate)</f>
        <v/>
      </c>
      <c r="Q17" s="276" t="str">
        <f>IF('Exterior - prescriptive'!$H17="","",($E17*$G17-$H17*$J17)/1000*Value_ExtLtg_CF*Value_ExtLtg_IEFd)</f>
        <v/>
      </c>
      <c r="R17" s="274" t="str">
        <f>IFERROR('Exterior - prescriptive'!$K17-'Exterior - prescriptive'!$N17,"")</f>
        <v/>
      </c>
      <c r="S17" s="277" t="str">
        <f>IFERROR('Exterior - prescriptive'!$R17/'Exterior - prescriptive'!$P17,"")</f>
        <v/>
      </c>
      <c r="T17" s="253"/>
    </row>
    <row r="18" spans="2:20" ht="15" x14ac:dyDescent="0.25">
      <c r="B18" s="320" t="str">
        <f t="shared" si="0"/>
        <v/>
      </c>
      <c r="C18" s="324" t="s">
        <v>3990</v>
      </c>
      <c r="D18" s="271" t="s">
        <v>127</v>
      </c>
      <c r="E18" s="272"/>
      <c r="F18" s="254"/>
      <c r="G18" s="254"/>
      <c r="H18" s="273"/>
      <c r="I18" s="255"/>
      <c r="J18" s="255"/>
      <c r="K18" s="256"/>
      <c r="L18" s="257" t="str">
        <f>IF('Exterior - prescriptive'!$D18&lt;&gt;0,VLOOKUP('Exterior - prescriptive'!$D18,Table_Measures,4,FALSE),"")</f>
        <v>N/A</v>
      </c>
      <c r="M18" s="258" t="str">
        <f>IFERROR(VLOOKUP('Exterior - prescriptive'!$D18,Table_Measures,IF(Input_ProgramType="Small Commercial Solutions",2,IF(Input_ProgramType="Large Commercial &amp; Industrial Solutions",3)),0),"")</f>
        <v/>
      </c>
      <c r="N18" s="274" t="str">
        <f>IFERROR('Exterior - prescriptive'!$M18*'Exterior - prescriptive'!$H18,"")</f>
        <v/>
      </c>
      <c r="O18" s="275" t="str">
        <f>IF('Exterior - prescriptive'!$H18="","",($E18*$G18-$H18*$J18)/1000*Value_ExtLtg_Hrs*Value_ExtLtg_IEFe)</f>
        <v/>
      </c>
      <c r="P18" s="274" t="str">
        <f>IF('Exterior - prescriptive'!$O18="","",'Exterior - prescriptive'!$O18*Input_AvgkWhRate)</f>
        <v/>
      </c>
      <c r="Q18" s="276" t="str">
        <f>IF('Exterior - prescriptive'!$H18="","",($E18*$G18-$H18*$J18)/1000*Value_ExtLtg_CF*Value_ExtLtg_IEFd)</f>
        <v/>
      </c>
      <c r="R18" s="274" t="str">
        <f>IFERROR('Exterior - prescriptive'!$K18-'Exterior - prescriptive'!$N18,"")</f>
        <v/>
      </c>
      <c r="S18" s="277" t="str">
        <f>IFERROR('Exterior - prescriptive'!$R18/'Exterior - prescriptive'!$P18,"")</f>
        <v/>
      </c>
      <c r="T18" s="253"/>
    </row>
    <row r="19" spans="2:20" ht="15" x14ac:dyDescent="0.25">
      <c r="B19" s="320" t="str">
        <f t="shared" si="0"/>
        <v/>
      </c>
      <c r="C19" s="324" t="s">
        <v>3990</v>
      </c>
      <c r="D19" s="271" t="s">
        <v>127</v>
      </c>
      <c r="E19" s="272"/>
      <c r="F19" s="254"/>
      <c r="G19" s="254"/>
      <c r="H19" s="273"/>
      <c r="I19" s="255"/>
      <c r="J19" s="255"/>
      <c r="K19" s="256"/>
      <c r="L19" s="257" t="str">
        <f>IF('Exterior - prescriptive'!$D19&lt;&gt;0,VLOOKUP('Exterior - prescriptive'!$D19,Table_Measures,4,FALSE),"")</f>
        <v>N/A</v>
      </c>
      <c r="M19" s="258" t="str">
        <f>IFERROR(VLOOKUP('Exterior - prescriptive'!$D19,Table_Measures,IF(Input_ProgramType="Small Commercial Solutions",2,IF(Input_ProgramType="Large Commercial &amp; Industrial Solutions",3)),0),"")</f>
        <v/>
      </c>
      <c r="N19" s="274" t="str">
        <f>IFERROR('Exterior - prescriptive'!$M19*'Exterior - prescriptive'!$H19,"")</f>
        <v/>
      </c>
      <c r="O19" s="275" t="str">
        <f>IF('Exterior - prescriptive'!$H19="","",($E19*$G19-$H19*$J19)/1000*Value_ExtLtg_Hrs*Value_ExtLtg_IEFe)</f>
        <v/>
      </c>
      <c r="P19" s="274" t="str">
        <f>IF('Exterior - prescriptive'!$O19="","",'Exterior - prescriptive'!$O19*Input_AvgkWhRate)</f>
        <v/>
      </c>
      <c r="Q19" s="276" t="str">
        <f>IF('Exterior - prescriptive'!$H19="","",($E19*$G19-$H19*$J19)/1000*Value_ExtLtg_CF*Value_ExtLtg_IEFd)</f>
        <v/>
      </c>
      <c r="R19" s="274" t="str">
        <f>IFERROR('Exterior - prescriptive'!$K19-'Exterior - prescriptive'!$N19,"")</f>
        <v/>
      </c>
      <c r="S19" s="277" t="str">
        <f>IFERROR('Exterior - prescriptive'!$R19/'Exterior - prescriptive'!$P19,"")</f>
        <v/>
      </c>
      <c r="T19" s="253"/>
    </row>
    <row r="20" spans="2:20" ht="15" x14ac:dyDescent="0.25">
      <c r="B20" s="320" t="str">
        <f t="shared" si="0"/>
        <v/>
      </c>
      <c r="C20" s="324" t="s">
        <v>3990</v>
      </c>
      <c r="D20" s="271" t="s">
        <v>127</v>
      </c>
      <c r="E20" s="272"/>
      <c r="F20" s="254"/>
      <c r="G20" s="254"/>
      <c r="H20" s="273"/>
      <c r="I20" s="255"/>
      <c r="J20" s="255"/>
      <c r="K20" s="256"/>
      <c r="L20" s="257" t="str">
        <f>IF('Exterior - prescriptive'!$D20&lt;&gt;0,VLOOKUP('Exterior - prescriptive'!$D20,Table_Measures,4,FALSE),"")</f>
        <v>N/A</v>
      </c>
      <c r="M20" s="258" t="str">
        <f>IFERROR(VLOOKUP('Exterior - prescriptive'!$D20,Table_Measures,IF(Input_ProgramType="Small Commercial Solutions",2,IF(Input_ProgramType="Large Commercial &amp; Industrial Solutions",3)),0),"")</f>
        <v/>
      </c>
      <c r="N20" s="274" t="str">
        <f>IFERROR('Exterior - prescriptive'!$M20*'Exterior - prescriptive'!$H20,"")</f>
        <v/>
      </c>
      <c r="O20" s="275" t="str">
        <f>IF('Exterior - prescriptive'!$H20="","",($E20*$G20-$H20*$J20)/1000*Value_ExtLtg_Hrs*Value_ExtLtg_IEFe)</f>
        <v/>
      </c>
      <c r="P20" s="274" t="str">
        <f>IF('Exterior - prescriptive'!$O20="","",'Exterior - prescriptive'!$O20*Input_AvgkWhRate)</f>
        <v/>
      </c>
      <c r="Q20" s="276" t="str">
        <f>IF('Exterior - prescriptive'!$H20="","",($E20*$G20-$H20*$J20)/1000*Value_ExtLtg_CF*Value_ExtLtg_IEFd)</f>
        <v/>
      </c>
      <c r="R20" s="274" t="str">
        <f>IFERROR('Exterior - prescriptive'!$K20-'Exterior - prescriptive'!$N20,"")</f>
        <v/>
      </c>
      <c r="S20" s="277" t="str">
        <f>IFERROR('Exterior - prescriptive'!$R20/'Exterior - prescriptive'!$P20,"")</f>
        <v/>
      </c>
      <c r="T20" s="253"/>
    </row>
    <row r="21" spans="2:20" ht="15" x14ac:dyDescent="0.25">
      <c r="B21" s="320" t="str">
        <f t="shared" si="0"/>
        <v/>
      </c>
      <c r="C21" s="324" t="s">
        <v>3990</v>
      </c>
      <c r="D21" s="271" t="s">
        <v>127</v>
      </c>
      <c r="E21" s="272"/>
      <c r="F21" s="254"/>
      <c r="G21" s="254"/>
      <c r="H21" s="273"/>
      <c r="I21" s="255"/>
      <c r="J21" s="255"/>
      <c r="K21" s="256"/>
      <c r="L21" s="257" t="str">
        <f>IF('Exterior - prescriptive'!$D21&lt;&gt;0,VLOOKUP('Exterior - prescriptive'!$D21,Table_Measures,4,FALSE),"")</f>
        <v>N/A</v>
      </c>
      <c r="M21" s="258" t="str">
        <f>IFERROR(VLOOKUP('Exterior - prescriptive'!$D21,Table_Measures,IF(Input_ProgramType="Small Commercial Solutions",2,IF(Input_ProgramType="Large Commercial &amp; Industrial Solutions",3)),0),"")</f>
        <v/>
      </c>
      <c r="N21" s="274" t="str">
        <f>IFERROR('Exterior - prescriptive'!$M21*'Exterior - prescriptive'!$H21,"")</f>
        <v/>
      </c>
      <c r="O21" s="275" t="str">
        <f>IF('Exterior - prescriptive'!$H21="","",($E21*$G21-$H21*$J21)/1000*Value_ExtLtg_Hrs*Value_ExtLtg_IEFe)</f>
        <v/>
      </c>
      <c r="P21" s="274" t="str">
        <f>IF('Exterior - prescriptive'!$O21="","",'Exterior - prescriptive'!$O21*Input_AvgkWhRate)</f>
        <v/>
      </c>
      <c r="Q21" s="276" t="str">
        <f>IF('Exterior - prescriptive'!$H21="","",($E21*$G21-$H21*$J21)/1000*Value_ExtLtg_CF*Value_ExtLtg_IEFd)</f>
        <v/>
      </c>
      <c r="R21" s="274" t="str">
        <f>IFERROR('Exterior - prescriptive'!$K21-'Exterior - prescriptive'!$N21,"")</f>
        <v/>
      </c>
      <c r="S21" s="277" t="str">
        <f>IFERROR('Exterior - prescriptive'!$R21/'Exterior - prescriptive'!$P21,"")</f>
        <v/>
      </c>
      <c r="T21" s="253"/>
    </row>
    <row r="22" spans="2:20" ht="15" x14ac:dyDescent="0.25">
      <c r="B22" s="320" t="str">
        <f t="shared" si="0"/>
        <v/>
      </c>
      <c r="C22" s="324" t="s">
        <v>3990</v>
      </c>
      <c r="D22" s="271" t="s">
        <v>127</v>
      </c>
      <c r="E22" s="272"/>
      <c r="F22" s="254"/>
      <c r="G22" s="254"/>
      <c r="H22" s="273"/>
      <c r="I22" s="255"/>
      <c r="J22" s="255"/>
      <c r="K22" s="256"/>
      <c r="L22" s="257" t="str">
        <f>IF('Exterior - prescriptive'!$D22&lt;&gt;0,VLOOKUP('Exterior - prescriptive'!$D22,Table_Measures,4,FALSE),"")</f>
        <v>N/A</v>
      </c>
      <c r="M22" s="258" t="str">
        <f>IFERROR(VLOOKUP('Exterior - prescriptive'!$D22,Table_Measures,IF(Input_ProgramType="Small Commercial Solutions",2,IF(Input_ProgramType="Large Commercial &amp; Industrial Solutions",3)),0),"")</f>
        <v/>
      </c>
      <c r="N22" s="274" t="str">
        <f>IFERROR('Exterior - prescriptive'!$M22*'Exterior - prescriptive'!$H22,"")</f>
        <v/>
      </c>
      <c r="O22" s="275" t="str">
        <f>IF('Exterior - prescriptive'!$H22="","",($E22*$G22-$H22*$J22)/1000*Value_ExtLtg_Hrs*Value_ExtLtg_IEFe)</f>
        <v/>
      </c>
      <c r="P22" s="274" t="str">
        <f>IF('Exterior - prescriptive'!$O22="","",'Exterior - prescriptive'!$O22*Input_AvgkWhRate)</f>
        <v/>
      </c>
      <c r="Q22" s="276" t="str">
        <f>IF('Exterior - prescriptive'!$H22="","",($E22*$G22-$H22*$J22)/1000*Value_ExtLtg_CF*Value_ExtLtg_IEFd)</f>
        <v/>
      </c>
      <c r="R22" s="274" t="str">
        <f>IFERROR('Exterior - prescriptive'!$K22-'Exterior - prescriptive'!$N22,"")</f>
        <v/>
      </c>
      <c r="S22" s="277" t="str">
        <f>IFERROR('Exterior - prescriptive'!$R22/'Exterior - prescriptive'!$P22,"")</f>
        <v/>
      </c>
      <c r="T22" s="253"/>
    </row>
    <row r="23" spans="2:20" ht="15" x14ac:dyDescent="0.25">
      <c r="B23" s="320" t="str">
        <f t="shared" si="0"/>
        <v/>
      </c>
      <c r="C23" s="324" t="s">
        <v>3990</v>
      </c>
      <c r="D23" s="271" t="s">
        <v>127</v>
      </c>
      <c r="E23" s="272"/>
      <c r="F23" s="254"/>
      <c r="G23" s="254"/>
      <c r="H23" s="273"/>
      <c r="I23" s="255"/>
      <c r="J23" s="255"/>
      <c r="K23" s="256"/>
      <c r="L23" s="257" t="str">
        <f>IF('Exterior - prescriptive'!$D23&lt;&gt;0,VLOOKUP('Exterior - prescriptive'!$D23,Table_Measures,4,FALSE),"")</f>
        <v>N/A</v>
      </c>
      <c r="M23" s="258" t="str">
        <f>IFERROR(VLOOKUP('Exterior - prescriptive'!$D23,Table_Measures,IF(Input_ProgramType="Small Commercial Solutions",2,IF(Input_ProgramType="Large Commercial &amp; Industrial Solutions",3)),0),"")</f>
        <v/>
      </c>
      <c r="N23" s="274" t="str">
        <f>IFERROR('Exterior - prescriptive'!$M23*'Exterior - prescriptive'!$H23,"")</f>
        <v/>
      </c>
      <c r="O23" s="275" t="str">
        <f>IF('Exterior - prescriptive'!$H23="","",($E23*$G23-$H23*$J23)/1000*Value_ExtLtg_Hrs*Value_ExtLtg_IEFe)</f>
        <v/>
      </c>
      <c r="P23" s="274" t="str">
        <f>IF('Exterior - prescriptive'!$O23="","",'Exterior - prescriptive'!$O23*Input_AvgkWhRate)</f>
        <v/>
      </c>
      <c r="Q23" s="276" t="str">
        <f>IF('Exterior - prescriptive'!$H23="","",($E23*$G23-$H23*$J23)/1000*Value_ExtLtg_CF*Value_ExtLtg_IEFd)</f>
        <v/>
      </c>
      <c r="R23" s="274" t="str">
        <f>IFERROR('Exterior - prescriptive'!$K23-'Exterior - prescriptive'!$N23,"")</f>
        <v/>
      </c>
      <c r="S23" s="277" t="str">
        <f>IFERROR('Exterior - prescriptive'!$R23/'Exterior - prescriptive'!$P23,"")</f>
        <v/>
      </c>
      <c r="T23" s="253"/>
    </row>
    <row r="24" spans="2:20" ht="15" x14ac:dyDescent="0.25">
      <c r="B24" s="320" t="str">
        <f t="shared" si="0"/>
        <v/>
      </c>
      <c r="C24" s="324" t="s">
        <v>3990</v>
      </c>
      <c r="D24" s="271" t="s">
        <v>127</v>
      </c>
      <c r="E24" s="272"/>
      <c r="F24" s="254"/>
      <c r="G24" s="254"/>
      <c r="H24" s="273"/>
      <c r="I24" s="255"/>
      <c r="J24" s="255"/>
      <c r="K24" s="256"/>
      <c r="L24" s="257" t="str">
        <f>IF('Exterior - prescriptive'!$D24&lt;&gt;0,VLOOKUP('Exterior - prescriptive'!$D24,Table_Measures,4,FALSE),"")</f>
        <v>N/A</v>
      </c>
      <c r="M24" s="258" t="str">
        <f>IFERROR(VLOOKUP('Exterior - prescriptive'!$D24,Table_Measures,IF(Input_ProgramType="Small Commercial Solutions",2,IF(Input_ProgramType="Large Commercial &amp; Industrial Solutions",3)),0),"")</f>
        <v/>
      </c>
      <c r="N24" s="274" t="str">
        <f>IFERROR('Exterior - prescriptive'!$M24*'Exterior - prescriptive'!$H24,"")</f>
        <v/>
      </c>
      <c r="O24" s="275" t="str">
        <f>IF('Exterior - prescriptive'!$H24="","",($E24*$G24-$H24*$J24)/1000*Value_ExtLtg_Hrs*Value_ExtLtg_IEFe)</f>
        <v/>
      </c>
      <c r="P24" s="274" t="str">
        <f>IF('Exterior - prescriptive'!$O24="","",'Exterior - prescriptive'!$O24*Input_AvgkWhRate)</f>
        <v/>
      </c>
      <c r="Q24" s="276" t="str">
        <f>IF('Exterior - prescriptive'!$H24="","",($E24*$G24-$H24*$J24)/1000*Value_ExtLtg_CF*Value_ExtLtg_IEFd)</f>
        <v/>
      </c>
      <c r="R24" s="274" t="str">
        <f>IFERROR('Exterior - prescriptive'!$K24-'Exterior - prescriptive'!$N24,"")</f>
        <v/>
      </c>
      <c r="S24" s="277" t="str">
        <f>IFERROR('Exterior - prescriptive'!$R24/'Exterior - prescriptive'!$P24,"")</f>
        <v/>
      </c>
      <c r="T24" s="253"/>
    </row>
    <row r="25" spans="2:20" ht="15" x14ac:dyDescent="0.25">
      <c r="B25" s="320" t="str">
        <f t="shared" si="0"/>
        <v/>
      </c>
      <c r="C25" s="324" t="s">
        <v>3990</v>
      </c>
      <c r="D25" s="271" t="s">
        <v>127</v>
      </c>
      <c r="E25" s="272"/>
      <c r="F25" s="254"/>
      <c r="G25" s="254"/>
      <c r="H25" s="273"/>
      <c r="I25" s="255"/>
      <c r="J25" s="255"/>
      <c r="K25" s="256"/>
      <c r="L25" s="257" t="str">
        <f>IF('Exterior - prescriptive'!$D25&lt;&gt;0,VLOOKUP('Exterior - prescriptive'!$D25,Table_Measures,4,FALSE),"")</f>
        <v>N/A</v>
      </c>
      <c r="M25" s="258" t="str">
        <f>IFERROR(VLOOKUP('Exterior - prescriptive'!$D25,Table_Measures,IF(Input_ProgramType="Small Commercial Solutions",2,IF(Input_ProgramType="Large Commercial &amp; Industrial Solutions",3)),0),"")</f>
        <v/>
      </c>
      <c r="N25" s="274" t="str">
        <f>IFERROR('Exterior - prescriptive'!$M25*'Exterior - prescriptive'!$H25,"")</f>
        <v/>
      </c>
      <c r="O25" s="275" t="str">
        <f>IF('Exterior - prescriptive'!$H25="","",($E25*$G25-$H25*$J25)/1000*Value_ExtLtg_Hrs*Value_ExtLtg_IEFe)</f>
        <v/>
      </c>
      <c r="P25" s="274" t="str">
        <f>IF('Exterior - prescriptive'!$O25="","",'Exterior - prescriptive'!$O25*Input_AvgkWhRate)</f>
        <v/>
      </c>
      <c r="Q25" s="276" t="str">
        <f>IF('Exterior - prescriptive'!$H25="","",($E25*$G25-$H25*$J25)/1000*Value_ExtLtg_CF*Value_ExtLtg_IEFd)</f>
        <v/>
      </c>
      <c r="R25" s="274" t="str">
        <f>IFERROR('Exterior - prescriptive'!$K25-'Exterior - prescriptive'!$N25,"")</f>
        <v/>
      </c>
      <c r="S25" s="277" t="str">
        <f>IFERROR('Exterior - prescriptive'!$R25/'Exterior - prescriptive'!$P25,"")</f>
        <v/>
      </c>
      <c r="T25" s="253"/>
    </row>
    <row r="26" spans="2:20" ht="15" x14ac:dyDescent="0.25">
      <c r="B26" s="320" t="str">
        <f t="shared" si="0"/>
        <v/>
      </c>
      <c r="C26" s="324" t="s">
        <v>3990</v>
      </c>
      <c r="D26" s="271" t="s">
        <v>127</v>
      </c>
      <c r="E26" s="272"/>
      <c r="F26" s="254"/>
      <c r="G26" s="254"/>
      <c r="H26" s="273"/>
      <c r="I26" s="255"/>
      <c r="J26" s="255"/>
      <c r="K26" s="256"/>
      <c r="L26" s="257" t="str">
        <f>IF('Exterior - prescriptive'!$D26&lt;&gt;0,VLOOKUP('Exterior - prescriptive'!$D26,Table_Measures,4,FALSE),"")</f>
        <v>N/A</v>
      </c>
      <c r="M26" s="258" t="str">
        <f>IFERROR(VLOOKUP('Exterior - prescriptive'!$D26,Table_Measures,IF(Input_ProgramType="Small Commercial Solutions",2,IF(Input_ProgramType="Large Commercial &amp; Industrial Solutions",3)),0),"")</f>
        <v/>
      </c>
      <c r="N26" s="274" t="str">
        <f>IFERROR('Exterior - prescriptive'!$M26*'Exterior - prescriptive'!$H26,"")</f>
        <v/>
      </c>
      <c r="O26" s="275" t="str">
        <f>IF('Exterior - prescriptive'!$H26="","",($E26*$G26-$H26*$J26)/1000*Value_ExtLtg_Hrs*Value_ExtLtg_IEFe)</f>
        <v/>
      </c>
      <c r="P26" s="274" t="str">
        <f>IF('Exterior - prescriptive'!$O26="","",'Exterior - prescriptive'!$O26*Input_AvgkWhRate)</f>
        <v/>
      </c>
      <c r="Q26" s="276" t="str">
        <f>IF('Exterior - prescriptive'!$H26="","",($E26*$G26-$H26*$J26)/1000*Value_ExtLtg_CF*Value_ExtLtg_IEFd)</f>
        <v/>
      </c>
      <c r="R26" s="274" t="str">
        <f>IFERROR('Exterior - prescriptive'!$K26-'Exterior - prescriptive'!$N26,"")</f>
        <v/>
      </c>
      <c r="S26" s="277" t="str">
        <f>IFERROR('Exterior - prescriptive'!$R26/'Exterior - prescriptive'!$P26,"")</f>
        <v/>
      </c>
      <c r="T26" s="253"/>
    </row>
    <row r="27" spans="2:20" ht="15" x14ac:dyDescent="0.25">
      <c r="B27" s="320" t="str">
        <f t="shared" si="0"/>
        <v/>
      </c>
      <c r="C27" s="324" t="s">
        <v>3990</v>
      </c>
      <c r="D27" s="271" t="s">
        <v>127</v>
      </c>
      <c r="E27" s="272"/>
      <c r="F27" s="254"/>
      <c r="G27" s="254"/>
      <c r="H27" s="273"/>
      <c r="I27" s="255"/>
      <c r="J27" s="255"/>
      <c r="K27" s="256"/>
      <c r="L27" s="257" t="str">
        <f>IF('Exterior - prescriptive'!$D27&lt;&gt;0,VLOOKUP('Exterior - prescriptive'!$D27,Table_Measures,4,FALSE),"")</f>
        <v>N/A</v>
      </c>
      <c r="M27" s="258" t="str">
        <f>IFERROR(VLOOKUP('Exterior - prescriptive'!$D27,Table_Measures,IF(Input_ProgramType="Small Commercial Solutions",2,IF(Input_ProgramType="Large Commercial &amp; Industrial Solutions",3)),0),"")</f>
        <v/>
      </c>
      <c r="N27" s="274" t="str">
        <f>IFERROR('Exterior - prescriptive'!$M27*'Exterior - prescriptive'!$H27,"")</f>
        <v/>
      </c>
      <c r="O27" s="275" t="str">
        <f>IF('Exterior - prescriptive'!$H27="","",($E27*$G27-$H27*$J27)/1000*Value_ExtLtg_Hrs*Value_ExtLtg_IEFe)</f>
        <v/>
      </c>
      <c r="P27" s="274" t="str">
        <f>IF('Exterior - prescriptive'!$O27="","",'Exterior - prescriptive'!$O27*Input_AvgkWhRate)</f>
        <v/>
      </c>
      <c r="Q27" s="276" t="str">
        <f>IF('Exterior - prescriptive'!$H27="","",($E27*$G27-$H27*$J27)/1000*Value_ExtLtg_CF*Value_ExtLtg_IEFd)</f>
        <v/>
      </c>
      <c r="R27" s="274" t="str">
        <f>IFERROR('Exterior - prescriptive'!$K27-'Exterior - prescriptive'!$N27,"")</f>
        <v/>
      </c>
      <c r="S27" s="277" t="str">
        <f>IFERROR('Exterior - prescriptive'!$R27/'Exterior - prescriptive'!$P27,"")</f>
        <v/>
      </c>
      <c r="T27" s="253"/>
    </row>
    <row r="28" spans="2:20" ht="15" x14ac:dyDescent="0.25">
      <c r="B28" s="322" t="str">
        <f t="shared" si="0"/>
        <v/>
      </c>
      <c r="C28" s="325" t="s">
        <v>3990</v>
      </c>
      <c r="D28" s="278" t="s">
        <v>127</v>
      </c>
      <c r="E28" s="273"/>
      <c r="F28" s="255"/>
      <c r="G28" s="279"/>
      <c r="H28" s="273"/>
      <c r="I28" s="255"/>
      <c r="J28" s="255"/>
      <c r="K28" s="259"/>
      <c r="L28" s="280" t="str">
        <f>IF('Exterior - prescriptive'!$D28&lt;&gt;0,VLOOKUP('Exterior - prescriptive'!$D28,Table_Measures,4,FALSE),"")</f>
        <v>N/A</v>
      </c>
      <c r="M28" s="260" t="str">
        <f>IFERROR(VLOOKUP('Exterior - prescriptive'!$D28,Table_Measures,IF(Input_ProgramType="Small Commercial Solutions",2,IF(Input_ProgramType="Large Commercial &amp; Industrial Solutions",3)),0),"")</f>
        <v/>
      </c>
      <c r="N28" s="274" t="str">
        <f>IFERROR('Exterior - prescriptive'!$M28*'Exterior - prescriptive'!$H28,"")</f>
        <v/>
      </c>
      <c r="O28" s="275" t="str">
        <f>IF('Exterior - prescriptive'!$H28="","",($E28*$G28-$H28*$J28)/1000*Value_ExtLtg_Hrs*Value_ExtLtg_IEFe)</f>
        <v/>
      </c>
      <c r="P28" s="274" t="str">
        <f>IF('Exterior - prescriptive'!$O28="","",'Exterior - prescriptive'!$O28*Input_AvgkWhRate)</f>
        <v/>
      </c>
      <c r="Q28" s="276" t="str">
        <f>IF('Exterior - prescriptive'!$H28="","",($E28*$G28-$H28*$J28)/1000*Value_ExtLtg_CF*Value_ExtLtg_IEFd)</f>
        <v/>
      </c>
      <c r="R28" s="274" t="str">
        <f>IFERROR('Exterior - prescriptive'!$K28-'Exterior - prescriptive'!$N28,"")</f>
        <v/>
      </c>
      <c r="S28" s="277" t="str">
        <f>IFERROR('Exterior - prescriptive'!$R28/'Exterior - prescriptive'!$P28,"")</f>
        <v/>
      </c>
      <c r="T28" s="255"/>
    </row>
  </sheetData>
  <sheetProtection algorithmName="SHA-512" hashValue="ysHfMvNyYBOa9n8sorP3jq8Pz/Rbzq9e8PoM4K3F0bszZTrb5rEfjBOCgnAH6MVjrZQYqFF0DCfI7WW16uzn1w==" saltValue="ffR3xyEi7cvkxmmv/VKJJg==" spinCount="100000" sheet="1" selectLockedCells="1"/>
  <conditionalFormatting sqref="F25:F28">
    <cfRule type="expression" dxfId="29" priority="43">
      <formula>#REF!&lt;&gt;""</formula>
    </cfRule>
  </conditionalFormatting>
  <conditionalFormatting sqref="F14:F22">
    <cfRule type="expression" dxfId="28" priority="42">
      <formula>#REF!&lt;&gt;""</formula>
    </cfRule>
  </conditionalFormatting>
  <conditionalFormatting sqref="L4:L28">
    <cfRule type="expression" dxfId="27" priority="31">
      <formula>#REF!&lt;&gt;""</formula>
    </cfRule>
  </conditionalFormatting>
  <conditionalFormatting sqref="G9:J9 G6:J6 G15:J23">
    <cfRule type="expression" dxfId="26" priority="30">
      <formula>#REF!&lt;&gt;""</formula>
    </cfRule>
  </conditionalFormatting>
  <conditionalFormatting sqref="G24:J26">
    <cfRule type="expression" dxfId="25" priority="26">
      <formula>#REF!&lt;&gt;""</formula>
    </cfRule>
  </conditionalFormatting>
  <conditionalFormatting sqref="G4:J5">
    <cfRule type="expression" dxfId="24" priority="29">
      <formula>#REF!&lt;&gt;""</formula>
    </cfRule>
  </conditionalFormatting>
  <conditionalFormatting sqref="G7:J8">
    <cfRule type="expression" dxfId="23" priority="28">
      <formula>#REF!&lt;&gt;""</formula>
    </cfRule>
  </conditionalFormatting>
  <conditionalFormatting sqref="G10:J13">
    <cfRule type="expression" dxfId="22" priority="27">
      <formula>#REF!&lt;&gt;""</formula>
    </cfRule>
  </conditionalFormatting>
  <conditionalFormatting sqref="G27:H28 I27:J27 J28">
    <cfRule type="expression" dxfId="21" priority="25">
      <formula>#REF!&lt;&gt;""</formula>
    </cfRule>
  </conditionalFormatting>
  <conditionalFormatting sqref="G14:J14">
    <cfRule type="expression" dxfId="20" priority="24">
      <formula>#REF!&lt;&gt;""</formula>
    </cfRule>
  </conditionalFormatting>
  <conditionalFormatting sqref="F4:F5">
    <cfRule type="expression" dxfId="19" priority="23">
      <formula>#REF!&lt;&gt;""</formula>
    </cfRule>
  </conditionalFormatting>
  <conditionalFormatting sqref="F6:F7">
    <cfRule type="expression" dxfId="18" priority="22">
      <formula>#REF!&lt;&gt;""</formula>
    </cfRule>
  </conditionalFormatting>
  <conditionalFormatting sqref="F23:F24">
    <cfRule type="expression" dxfId="17" priority="18">
      <formula>#REF!&lt;&gt;""</formula>
    </cfRule>
  </conditionalFormatting>
  <conditionalFormatting sqref="F8:F9">
    <cfRule type="expression" dxfId="16" priority="21">
      <formula>#REF!&lt;&gt;""</formula>
    </cfRule>
  </conditionalFormatting>
  <conditionalFormatting sqref="F10:F11">
    <cfRule type="expression" dxfId="15" priority="20">
      <formula>#REF!&lt;&gt;""</formula>
    </cfRule>
  </conditionalFormatting>
  <conditionalFormatting sqref="F12:F13">
    <cfRule type="expression" dxfId="14" priority="19">
      <formula>#REF!&lt;&gt;""</formula>
    </cfRule>
  </conditionalFormatting>
  <conditionalFormatting sqref="I28">
    <cfRule type="expression" dxfId="13" priority="11">
      <formula>#REF!&lt;&gt;""</formula>
    </cfRule>
  </conditionalFormatting>
  <conditionalFormatting sqref="D25:E28">
    <cfRule type="expression" dxfId="12" priority="10">
      <formula>#REF!&lt;&gt;""</formula>
    </cfRule>
  </conditionalFormatting>
  <conditionalFormatting sqref="D14:E22">
    <cfRule type="expression" dxfId="11" priority="9">
      <formula>#REF!&lt;&gt;""</formula>
    </cfRule>
  </conditionalFormatting>
  <conditionalFormatting sqref="E4:E5">
    <cfRule type="expression" dxfId="10" priority="8">
      <formula>#REF!&lt;&gt;""</formula>
    </cfRule>
  </conditionalFormatting>
  <conditionalFormatting sqref="D6:E7">
    <cfRule type="expression" dxfId="9" priority="7">
      <formula>#REF!&lt;&gt;""</formula>
    </cfRule>
  </conditionalFormatting>
  <conditionalFormatting sqref="D23:E24">
    <cfRule type="expression" dxfId="8" priority="3">
      <formula>#REF!&lt;&gt;""</formula>
    </cfRule>
  </conditionalFormatting>
  <conditionalFormatting sqref="D8:E9">
    <cfRule type="expression" dxfId="7" priority="6">
      <formula>#REF!&lt;&gt;""</formula>
    </cfRule>
  </conditionalFormatting>
  <conditionalFormatting sqref="D10:E11">
    <cfRule type="expression" dxfId="6" priority="5">
      <formula>#REF!&lt;&gt;""</formula>
    </cfRule>
  </conditionalFormatting>
  <conditionalFormatting sqref="D12:E13">
    <cfRule type="expression" dxfId="5" priority="4">
      <formula>#REF!&lt;&gt;""</formula>
    </cfRule>
  </conditionalFormatting>
  <conditionalFormatting sqref="D4">
    <cfRule type="expression" dxfId="4" priority="2">
      <formula>#REF!&lt;&gt;""</formula>
    </cfRule>
  </conditionalFormatting>
  <conditionalFormatting sqref="D5">
    <cfRule type="expression" dxfId="3" priority="1">
      <formula>#REF!&lt;&gt;""</formula>
    </cfRule>
  </conditionalFormatting>
  <dataValidations count="1">
    <dataValidation type="list" allowBlank="1" showInputMessage="1" showErrorMessage="1" sqref="D4:D28" xr:uid="{6B7E7BD1-AA4B-47A1-A969-63CC60765A8A}">
      <formula1>List_Exterior_Measures</formula1>
    </dataValidation>
  </dataValidations>
  <pageMargins left="0.7" right="0.7" top="0.75" bottom="0.75" header="0.3" footer="0.3"/>
  <pageSetup scale="75" fitToWidth="0" fitToHeight="0" orientation="landscape" verticalDpi="4294967293"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CDD755-FACF-4F53-89A8-64B19AF10AFD}">
  <sheetPr>
    <tabColor theme="0" tint="-0.249977111117893"/>
  </sheetPr>
  <dimension ref="B2:S28"/>
  <sheetViews>
    <sheetView showGridLines="0" showRowColHeaders="0" zoomScaleNormal="100" workbookViewId="0">
      <selection activeCell="E4" sqref="E4"/>
    </sheetView>
  </sheetViews>
  <sheetFormatPr defaultColWidth="9.140625" defaultRowHeight="14.25" x14ac:dyDescent="0.2"/>
  <cols>
    <col min="1" max="1" width="2.140625" style="167" customWidth="1"/>
    <col min="2" max="2" width="11.85546875" style="167" customWidth="1"/>
    <col min="3" max="3" width="13.85546875" style="167" customWidth="1"/>
    <col min="4" max="4" width="45.5703125" style="174" customWidth="1"/>
    <col min="5" max="5" width="9.7109375" style="174" customWidth="1"/>
    <col min="6" max="6" width="32.42578125" style="174" customWidth="1"/>
    <col min="7" max="7" width="18.85546875" style="174" bestFit="1" customWidth="1"/>
    <col min="8" max="8" width="32.42578125" style="174" customWidth="1"/>
    <col min="9" max="9" width="13.28515625" style="174" customWidth="1"/>
    <col min="10" max="10" width="15.5703125" style="2" bestFit="1" customWidth="1"/>
    <col min="11" max="11" width="14" style="2" customWidth="1"/>
    <col min="12" max="12" width="12.85546875" style="167" bestFit="1" customWidth="1"/>
    <col min="13" max="13" width="14.7109375" style="167" bestFit="1" customWidth="1"/>
    <col min="14" max="14" width="14.42578125" style="2" bestFit="1" customWidth="1"/>
    <col min="15" max="15" width="14" style="167" bestFit="1" customWidth="1"/>
    <col min="16" max="16" width="13.42578125" style="167" customWidth="1"/>
    <col min="17" max="17" width="16.28515625" style="167" bestFit="1" customWidth="1"/>
    <col min="18" max="18" width="17.7109375" style="167" customWidth="1"/>
    <col min="19" max="19" width="51.140625" style="167" customWidth="1"/>
    <col min="20" max="16384" width="9.140625" style="167"/>
  </cols>
  <sheetData>
    <row r="2" spans="2:19" ht="26.25" x14ac:dyDescent="0.25">
      <c r="D2" s="261" t="s">
        <v>3815</v>
      </c>
      <c r="E2" s="262" t="s">
        <v>3819</v>
      </c>
      <c r="F2" s="262"/>
      <c r="G2" s="175"/>
      <c r="H2" s="264" t="s">
        <v>3823</v>
      </c>
      <c r="I2" s="264"/>
      <c r="J2" s="241">
        <f>SUM('Controls - prescriptive'!$J$3:$J$28)</f>
        <v>0</v>
      </c>
      <c r="K2" s="281"/>
      <c r="L2" s="281"/>
      <c r="M2" s="243">
        <f>SUM('Controls - prescriptive'!$M$4:$M$28)</f>
        <v>0</v>
      </c>
      <c r="N2" s="244">
        <f>SUM('Controls - prescriptive'!$N$3:$N$28)</f>
        <v>0</v>
      </c>
      <c r="O2" s="243">
        <f>SUM('Controls - prescriptive'!$O$3:$O$28)</f>
        <v>0</v>
      </c>
      <c r="P2" s="245">
        <f>SUM('Controls - prescriptive'!$P$3:$P$28)</f>
        <v>0</v>
      </c>
      <c r="Q2" s="243">
        <f>J2-M2</f>
        <v>0</v>
      </c>
      <c r="R2" s="246" t="e">
        <f>Q2/O2</f>
        <v>#DIV/0!</v>
      </c>
    </row>
    <row r="3" spans="2:19" s="164" customFormat="1" ht="38.25" x14ac:dyDescent="0.25">
      <c r="B3" s="282" t="s">
        <v>3816</v>
      </c>
      <c r="C3" s="283" t="s">
        <v>11</v>
      </c>
      <c r="D3" s="283" t="s">
        <v>3817</v>
      </c>
      <c r="E3" s="266" t="s">
        <v>3818</v>
      </c>
      <c r="F3" s="266" t="s">
        <v>3820</v>
      </c>
      <c r="G3" s="266" t="s">
        <v>3821</v>
      </c>
      <c r="H3" s="284" t="s">
        <v>3822</v>
      </c>
      <c r="I3" s="285" t="s">
        <v>3824</v>
      </c>
      <c r="J3" s="250" t="s">
        <v>3805</v>
      </c>
      <c r="K3" s="266" t="s">
        <v>3806</v>
      </c>
      <c r="L3" s="266" t="s">
        <v>3807</v>
      </c>
      <c r="M3" s="251" t="s">
        <v>3814</v>
      </c>
      <c r="N3" s="286" t="s">
        <v>3799</v>
      </c>
      <c r="O3" s="286" t="s">
        <v>3800</v>
      </c>
      <c r="P3" s="286" t="s">
        <v>3801</v>
      </c>
      <c r="Q3" s="282" t="s">
        <v>3809</v>
      </c>
      <c r="R3" s="287" t="s">
        <v>3802</v>
      </c>
      <c r="S3" s="282" t="s">
        <v>3810</v>
      </c>
    </row>
    <row r="4" spans="2:19" ht="25.5" x14ac:dyDescent="0.25">
      <c r="B4" s="322" t="str">
        <f>IF(E4="","",121415)</f>
        <v/>
      </c>
      <c r="C4" s="325" t="s">
        <v>3991</v>
      </c>
      <c r="D4" s="326" t="s">
        <v>131</v>
      </c>
      <c r="E4" s="384"/>
      <c r="F4" s="366"/>
      <c r="G4" s="384"/>
      <c r="H4" s="366"/>
      <c r="I4" s="288" t="str">
        <f>IF(G4="","",G4*E4)</f>
        <v/>
      </c>
      <c r="J4" s="385"/>
      <c r="K4" s="280" t="str">
        <f>IF($B4="","",VLOOKUP('Controls - prescriptive'!$D4,Table_Measures,4,FALSE))</f>
        <v/>
      </c>
      <c r="L4" s="260" t="str">
        <f>IF($B4="","",VLOOKUP('Controls - prescriptive'!$D4,Table_Measures,IF(Input_ProgramType="Small Commercial Solutions",2,IF(Input_ProgramType="Large Commercial &amp; Industrial Solutions",3)),0))</f>
        <v/>
      </c>
      <c r="M4" s="429" t="str">
        <f>IF($B4="","",ROUND('Controls - prescriptive'!$L4*'Controls - prescriptive'!$I4,2))</f>
        <v/>
      </c>
      <c r="N4" s="387" t="str">
        <f t="shared" ref="N4:N28" si="0">IFERROR($I4/1000*(1-VLOOKUP($H4,Table_PAF,2,FALSE))*VLOOKUP(Input_BldgType,Table_BldgType,2,FALSE)*VLOOKUP(Input_HVACType,Table_IEF,3,FALSE),"")</f>
        <v/>
      </c>
      <c r="O4" s="386" t="str">
        <f>IF('Controls - prescriptive'!$N4="","",'Controls - prescriptive'!$N4*Input_AvgkWhRate)</f>
        <v/>
      </c>
      <c r="P4" s="388" t="str">
        <f t="shared" ref="P4:P28" si="1">IF($B4="","",(I4/1000*Value_LtgControls_CF*VLOOKUP(Input_HVACType,Table_IEF,2,FALSE)))</f>
        <v/>
      </c>
      <c r="Q4" s="429" t="str">
        <f>IFERROR('Controls - prescriptive'!$J4-'Controls - prescriptive'!$M4,"")</f>
        <v/>
      </c>
      <c r="R4" s="389" t="str">
        <f>IFERROR('Controls - prescriptive'!$Q4/'Controls - prescriptive'!$O4,"")</f>
        <v/>
      </c>
      <c r="S4" s="327"/>
    </row>
    <row r="5" spans="2:19" ht="25.5" x14ac:dyDescent="0.25">
      <c r="B5" s="322" t="str">
        <f t="shared" ref="B5:B28" si="2">IF(E5="","",121415)</f>
        <v/>
      </c>
      <c r="C5" s="325" t="s">
        <v>3991</v>
      </c>
      <c r="D5" s="326" t="s">
        <v>131</v>
      </c>
      <c r="E5" s="384"/>
      <c r="F5" s="366"/>
      <c r="G5" s="384"/>
      <c r="H5" s="366"/>
      <c r="I5" s="288" t="str">
        <f t="shared" ref="I5:I28" si="3">IF(G5="","",G5*E5)</f>
        <v/>
      </c>
      <c r="J5" s="385"/>
      <c r="K5" s="280" t="str">
        <f>IF($B5="","",VLOOKUP('Controls - prescriptive'!$D5,Table_Measures,4,FALSE))</f>
        <v/>
      </c>
      <c r="L5" s="260" t="str">
        <f>IF($B5="","",VLOOKUP('Controls - prescriptive'!$D5,Table_Measures,IF(Input_ProgramType="Small Commercial Solutions",2,IF(Input_ProgramType="Large Commercial &amp; Industrial Solutions",3)),0))</f>
        <v/>
      </c>
      <c r="M5" s="386" t="str">
        <f>IF($B5="","",ROUND('Controls - prescriptive'!$L5*'Controls - prescriptive'!$I5,2))</f>
        <v/>
      </c>
      <c r="N5" s="387" t="str">
        <f t="shared" si="0"/>
        <v/>
      </c>
      <c r="O5" s="386" t="str">
        <f>IF('Controls - prescriptive'!$N5="","",'Controls - prescriptive'!$N5*Input_AvgkWhRate)</f>
        <v/>
      </c>
      <c r="P5" s="388" t="str">
        <f t="shared" si="1"/>
        <v/>
      </c>
      <c r="Q5" s="386" t="str">
        <f>IFERROR('Controls - prescriptive'!$J5-'Controls - prescriptive'!$M5,"")</f>
        <v/>
      </c>
      <c r="R5" s="389" t="str">
        <f>IFERROR('Controls - prescriptive'!$Q5/'Controls - prescriptive'!$O5,"")</f>
        <v/>
      </c>
      <c r="S5" s="327"/>
    </row>
    <row r="6" spans="2:19" ht="25.5" x14ac:dyDescent="0.25">
      <c r="B6" s="322" t="str">
        <f t="shared" si="2"/>
        <v/>
      </c>
      <c r="C6" s="325" t="s">
        <v>3991</v>
      </c>
      <c r="D6" s="326" t="s">
        <v>131</v>
      </c>
      <c r="E6" s="384"/>
      <c r="F6" s="366"/>
      <c r="G6" s="384"/>
      <c r="H6" s="366"/>
      <c r="I6" s="288" t="str">
        <f t="shared" si="3"/>
        <v/>
      </c>
      <c r="J6" s="385"/>
      <c r="K6" s="280" t="str">
        <f>IF($B6="","",VLOOKUP('Controls - prescriptive'!$D6,Table_Measures,4,FALSE))</f>
        <v/>
      </c>
      <c r="L6" s="260" t="str">
        <f>IF($B6="","",VLOOKUP('Controls - prescriptive'!$D6,Table_Measures,IF(Input_ProgramType="Small Commercial Solutions",2,IF(Input_ProgramType="Large Commercial &amp; Industrial Solutions",3)),0))</f>
        <v/>
      </c>
      <c r="M6" s="386" t="str">
        <f>IF($B6="","",ROUND('Controls - prescriptive'!$L6*'Controls - prescriptive'!$I6,2))</f>
        <v/>
      </c>
      <c r="N6" s="387" t="str">
        <f t="shared" si="0"/>
        <v/>
      </c>
      <c r="O6" s="386" t="str">
        <f>IF('Controls - prescriptive'!$N6="","",'Controls - prescriptive'!$N6*Input_AvgkWhRate)</f>
        <v/>
      </c>
      <c r="P6" s="388" t="str">
        <f t="shared" si="1"/>
        <v/>
      </c>
      <c r="Q6" s="386" t="str">
        <f>IFERROR('Controls - prescriptive'!$J6-'Controls - prescriptive'!$M6,"")</f>
        <v/>
      </c>
      <c r="R6" s="389" t="str">
        <f>IFERROR('Controls - prescriptive'!$Q6/'Controls - prescriptive'!$O6,"")</f>
        <v/>
      </c>
      <c r="S6" s="327"/>
    </row>
    <row r="7" spans="2:19" ht="25.5" x14ac:dyDescent="0.25">
      <c r="B7" s="322" t="str">
        <f t="shared" si="2"/>
        <v/>
      </c>
      <c r="C7" s="325" t="s">
        <v>3991</v>
      </c>
      <c r="D7" s="326" t="s">
        <v>131</v>
      </c>
      <c r="E7" s="384"/>
      <c r="F7" s="366"/>
      <c r="G7" s="384"/>
      <c r="H7" s="366"/>
      <c r="I7" s="288" t="str">
        <f t="shared" si="3"/>
        <v/>
      </c>
      <c r="J7" s="385"/>
      <c r="K7" s="280" t="str">
        <f>IF($B7="","",VLOOKUP('Controls - prescriptive'!$D7,Table_Measures,4,FALSE))</f>
        <v/>
      </c>
      <c r="L7" s="260" t="str">
        <f>IF($B7="","",VLOOKUP('Controls - prescriptive'!$D7,Table_Measures,IF(Input_ProgramType="Small Commercial Solutions",2,IF(Input_ProgramType="Large Commercial &amp; Industrial Solutions",3)),0))</f>
        <v/>
      </c>
      <c r="M7" s="386" t="str">
        <f>IF($B7="","",ROUND('Controls - prescriptive'!$L7*'Controls - prescriptive'!$I7,2))</f>
        <v/>
      </c>
      <c r="N7" s="387" t="str">
        <f t="shared" si="0"/>
        <v/>
      </c>
      <c r="O7" s="386" t="str">
        <f>IF('Controls - prescriptive'!$N7="","",'Controls - prescriptive'!$N7*Input_AvgkWhRate)</f>
        <v/>
      </c>
      <c r="P7" s="388" t="str">
        <f t="shared" si="1"/>
        <v/>
      </c>
      <c r="Q7" s="386" t="str">
        <f>IFERROR('Controls - prescriptive'!$J7-'Controls - prescriptive'!$M7,"")</f>
        <v/>
      </c>
      <c r="R7" s="389" t="str">
        <f>IFERROR('Controls - prescriptive'!$Q7/'Controls - prescriptive'!$O7,"")</f>
        <v/>
      </c>
      <c r="S7" s="327"/>
    </row>
    <row r="8" spans="2:19" ht="25.5" x14ac:dyDescent="0.25">
      <c r="B8" s="322" t="str">
        <f t="shared" si="2"/>
        <v/>
      </c>
      <c r="C8" s="325" t="s">
        <v>3991</v>
      </c>
      <c r="D8" s="326" t="s">
        <v>131</v>
      </c>
      <c r="E8" s="384"/>
      <c r="F8" s="366"/>
      <c r="G8" s="384"/>
      <c r="H8" s="366"/>
      <c r="I8" s="288" t="str">
        <f t="shared" si="3"/>
        <v/>
      </c>
      <c r="J8" s="385"/>
      <c r="K8" s="280" t="str">
        <f>IF($B8="","",VLOOKUP('Controls - prescriptive'!$D8,Table_Measures,4,FALSE))</f>
        <v/>
      </c>
      <c r="L8" s="260" t="str">
        <f>IF($B8="","",VLOOKUP('Controls - prescriptive'!$D8,Table_Measures,IF(Input_ProgramType="Small Commercial Solutions",2,IF(Input_ProgramType="Large Commercial &amp; Industrial Solutions",3)),0))</f>
        <v/>
      </c>
      <c r="M8" s="386" t="str">
        <f>IF($B8="","",ROUND('Controls - prescriptive'!$L8*'Controls - prescriptive'!$I8,2))</f>
        <v/>
      </c>
      <c r="N8" s="387" t="str">
        <f t="shared" si="0"/>
        <v/>
      </c>
      <c r="O8" s="386" t="str">
        <f>IF('Controls - prescriptive'!$N8="","",'Controls - prescriptive'!$N8*Input_AvgkWhRate)</f>
        <v/>
      </c>
      <c r="P8" s="388" t="str">
        <f t="shared" si="1"/>
        <v/>
      </c>
      <c r="Q8" s="386" t="str">
        <f>IFERROR('Controls - prescriptive'!$J8-'Controls - prescriptive'!$M8,"")</f>
        <v/>
      </c>
      <c r="R8" s="389" t="str">
        <f>IFERROR('Controls - prescriptive'!$Q8/'Controls - prescriptive'!$O8,"")</f>
        <v/>
      </c>
      <c r="S8" s="327"/>
    </row>
    <row r="9" spans="2:19" ht="25.5" x14ac:dyDescent="0.25">
      <c r="B9" s="322" t="str">
        <f t="shared" si="2"/>
        <v/>
      </c>
      <c r="C9" s="325" t="s">
        <v>3991</v>
      </c>
      <c r="D9" s="326" t="s">
        <v>131</v>
      </c>
      <c r="E9" s="384"/>
      <c r="F9" s="366"/>
      <c r="G9" s="384"/>
      <c r="H9" s="366"/>
      <c r="I9" s="288" t="str">
        <f t="shared" si="3"/>
        <v/>
      </c>
      <c r="J9" s="385"/>
      <c r="K9" s="280" t="str">
        <f>IF($B9="","",VLOOKUP('Controls - prescriptive'!$D9,Table_Measures,4,FALSE))</f>
        <v/>
      </c>
      <c r="L9" s="260" t="str">
        <f>IF($B9="","",VLOOKUP('Controls - prescriptive'!$D9,Table_Measures,IF(Input_ProgramType="Small Commercial Solutions",2,IF(Input_ProgramType="Large Commercial &amp; Industrial Solutions",3)),0))</f>
        <v/>
      </c>
      <c r="M9" s="386" t="str">
        <f>IF($B9="","",ROUND('Controls - prescriptive'!$L9*'Controls - prescriptive'!$I9,2))</f>
        <v/>
      </c>
      <c r="N9" s="387" t="str">
        <f t="shared" si="0"/>
        <v/>
      </c>
      <c r="O9" s="386" t="str">
        <f>IF('Controls - prescriptive'!$N9="","",'Controls - prescriptive'!$N9*Input_AvgkWhRate)</f>
        <v/>
      </c>
      <c r="P9" s="388" t="str">
        <f t="shared" si="1"/>
        <v/>
      </c>
      <c r="Q9" s="386" t="str">
        <f>IFERROR('Controls - prescriptive'!$J9-'Controls - prescriptive'!$M9,"")</f>
        <v/>
      </c>
      <c r="R9" s="389" t="str">
        <f>IFERROR('Controls - prescriptive'!$Q9/'Controls - prescriptive'!$O9,"")</f>
        <v/>
      </c>
      <c r="S9" s="327"/>
    </row>
    <row r="10" spans="2:19" ht="25.5" x14ac:dyDescent="0.25">
      <c r="B10" s="322" t="str">
        <f t="shared" si="2"/>
        <v/>
      </c>
      <c r="C10" s="325" t="s">
        <v>3991</v>
      </c>
      <c r="D10" s="326" t="s">
        <v>131</v>
      </c>
      <c r="E10" s="384"/>
      <c r="F10" s="366"/>
      <c r="G10" s="384"/>
      <c r="H10" s="366"/>
      <c r="I10" s="288" t="str">
        <f t="shared" si="3"/>
        <v/>
      </c>
      <c r="J10" s="385"/>
      <c r="K10" s="280" t="str">
        <f>IF($B10="","",VLOOKUP('Controls - prescriptive'!$D10,Table_Measures,4,FALSE))</f>
        <v/>
      </c>
      <c r="L10" s="260" t="str">
        <f>IF($B10="","",VLOOKUP('Controls - prescriptive'!$D10,Table_Measures,IF(Input_ProgramType="Small Commercial Solutions",2,IF(Input_ProgramType="Large Commercial &amp; Industrial Solutions",3)),0))</f>
        <v/>
      </c>
      <c r="M10" s="386" t="str">
        <f>IF($B10="","",ROUND('Controls - prescriptive'!$L10*'Controls - prescriptive'!$I10,2))</f>
        <v/>
      </c>
      <c r="N10" s="387" t="str">
        <f t="shared" si="0"/>
        <v/>
      </c>
      <c r="O10" s="386" t="str">
        <f>IF('Controls - prescriptive'!$N10="","",'Controls - prescriptive'!$N10*Input_AvgkWhRate)</f>
        <v/>
      </c>
      <c r="P10" s="388" t="str">
        <f t="shared" si="1"/>
        <v/>
      </c>
      <c r="Q10" s="386" t="str">
        <f>IFERROR('Controls - prescriptive'!$J10-'Controls - prescriptive'!$M10,"")</f>
        <v/>
      </c>
      <c r="R10" s="389" t="str">
        <f>IFERROR('Controls - prescriptive'!$Q10/'Controls - prescriptive'!$O10,"")</f>
        <v/>
      </c>
      <c r="S10" s="327"/>
    </row>
    <row r="11" spans="2:19" ht="25.5" x14ac:dyDescent="0.25">
      <c r="B11" s="322" t="str">
        <f t="shared" si="2"/>
        <v/>
      </c>
      <c r="C11" s="325" t="s">
        <v>3991</v>
      </c>
      <c r="D11" s="326" t="s">
        <v>131</v>
      </c>
      <c r="E11" s="384"/>
      <c r="F11" s="366"/>
      <c r="G11" s="384"/>
      <c r="H11" s="366"/>
      <c r="I11" s="288" t="str">
        <f t="shared" si="3"/>
        <v/>
      </c>
      <c r="J11" s="385"/>
      <c r="K11" s="280" t="str">
        <f>IF($B11="","",VLOOKUP('Controls - prescriptive'!$D11,Table_Measures,4,FALSE))</f>
        <v/>
      </c>
      <c r="L11" s="260" t="str">
        <f>IF($B11="","",VLOOKUP('Controls - prescriptive'!$D11,Table_Measures,IF(Input_ProgramType="Small Commercial Solutions",2,IF(Input_ProgramType="Large Commercial &amp; Industrial Solutions",3)),0))</f>
        <v/>
      </c>
      <c r="M11" s="386" t="str">
        <f>IF($B11="","",ROUND('Controls - prescriptive'!$L11*'Controls - prescriptive'!$I11,2))</f>
        <v/>
      </c>
      <c r="N11" s="387" t="str">
        <f t="shared" si="0"/>
        <v/>
      </c>
      <c r="O11" s="386" t="str">
        <f>IF('Controls - prescriptive'!$N11="","",'Controls - prescriptive'!$N11*Input_AvgkWhRate)</f>
        <v/>
      </c>
      <c r="P11" s="388" t="str">
        <f t="shared" si="1"/>
        <v/>
      </c>
      <c r="Q11" s="386" t="str">
        <f>IFERROR('Controls - prescriptive'!$J11-'Controls - prescriptive'!$M11,"")</f>
        <v/>
      </c>
      <c r="R11" s="389" t="str">
        <f>IFERROR('Controls - prescriptive'!$Q11/'Controls - prescriptive'!$O11,"")</f>
        <v/>
      </c>
      <c r="S11" s="327"/>
    </row>
    <row r="12" spans="2:19" ht="25.5" x14ac:dyDescent="0.25">
      <c r="B12" s="322" t="str">
        <f t="shared" si="2"/>
        <v/>
      </c>
      <c r="C12" s="325" t="s">
        <v>3991</v>
      </c>
      <c r="D12" s="326" t="s">
        <v>131</v>
      </c>
      <c r="E12" s="384"/>
      <c r="F12" s="366"/>
      <c r="G12" s="384"/>
      <c r="H12" s="366"/>
      <c r="I12" s="288" t="str">
        <f t="shared" si="3"/>
        <v/>
      </c>
      <c r="J12" s="385"/>
      <c r="K12" s="280" t="str">
        <f>IF($B12="","",VLOOKUP('Controls - prescriptive'!$D12,Table_Measures,4,FALSE))</f>
        <v/>
      </c>
      <c r="L12" s="260" t="str">
        <f>IF($B12="","",VLOOKUP('Controls - prescriptive'!$D12,Table_Measures,IF(Input_ProgramType="Small Commercial Solutions",2,IF(Input_ProgramType="Large Commercial &amp; Industrial Solutions",3)),0))</f>
        <v/>
      </c>
      <c r="M12" s="386" t="str">
        <f>IF($B12="","",ROUND('Controls - prescriptive'!$L12*'Controls - prescriptive'!$I12,2))</f>
        <v/>
      </c>
      <c r="N12" s="387" t="str">
        <f t="shared" si="0"/>
        <v/>
      </c>
      <c r="O12" s="386" t="str">
        <f>IF('Controls - prescriptive'!$N12="","",'Controls - prescriptive'!$N12*Input_AvgkWhRate)</f>
        <v/>
      </c>
      <c r="P12" s="388" t="str">
        <f t="shared" si="1"/>
        <v/>
      </c>
      <c r="Q12" s="386" t="str">
        <f>IFERROR('Controls - prescriptive'!$J12-'Controls - prescriptive'!$M12,"")</f>
        <v/>
      </c>
      <c r="R12" s="389" t="str">
        <f>IFERROR('Controls - prescriptive'!$Q12/'Controls - prescriptive'!$O12,"")</f>
        <v/>
      </c>
      <c r="S12" s="327"/>
    </row>
    <row r="13" spans="2:19" ht="25.5" x14ac:dyDescent="0.25">
      <c r="B13" s="322" t="str">
        <f t="shared" si="2"/>
        <v/>
      </c>
      <c r="C13" s="325" t="s">
        <v>3991</v>
      </c>
      <c r="D13" s="326" t="s">
        <v>131</v>
      </c>
      <c r="E13" s="384"/>
      <c r="F13" s="366"/>
      <c r="G13" s="384"/>
      <c r="H13" s="366"/>
      <c r="I13" s="288" t="str">
        <f t="shared" si="3"/>
        <v/>
      </c>
      <c r="J13" s="385"/>
      <c r="K13" s="280" t="str">
        <f>IF($B13="","",VLOOKUP('Controls - prescriptive'!$D13,Table_Measures,4,FALSE))</f>
        <v/>
      </c>
      <c r="L13" s="260" t="str">
        <f>IF($B13="","",VLOOKUP('Controls - prescriptive'!$D13,Table_Measures,IF(Input_ProgramType="Small Commercial Solutions",2,IF(Input_ProgramType="Large Commercial &amp; Industrial Solutions",3)),0))</f>
        <v/>
      </c>
      <c r="M13" s="386" t="str">
        <f>IF($B13="","",ROUND('Controls - prescriptive'!$L13*'Controls - prescriptive'!$I13,2))</f>
        <v/>
      </c>
      <c r="N13" s="387" t="str">
        <f t="shared" si="0"/>
        <v/>
      </c>
      <c r="O13" s="386" t="str">
        <f>IF('Controls - prescriptive'!$N13="","",'Controls - prescriptive'!$N13*Input_AvgkWhRate)</f>
        <v/>
      </c>
      <c r="P13" s="388" t="str">
        <f t="shared" si="1"/>
        <v/>
      </c>
      <c r="Q13" s="386" t="str">
        <f>IFERROR('Controls - prescriptive'!$J13-'Controls - prescriptive'!$M13,"")</f>
        <v/>
      </c>
      <c r="R13" s="389" t="str">
        <f>IFERROR('Controls - prescriptive'!$Q13/'Controls - prescriptive'!$O13,"")</f>
        <v/>
      </c>
      <c r="S13" s="327"/>
    </row>
    <row r="14" spans="2:19" ht="25.5" x14ac:dyDescent="0.25">
      <c r="B14" s="322" t="str">
        <f t="shared" si="2"/>
        <v/>
      </c>
      <c r="C14" s="325" t="s">
        <v>3991</v>
      </c>
      <c r="D14" s="326" t="s">
        <v>131</v>
      </c>
      <c r="E14" s="384"/>
      <c r="F14" s="366"/>
      <c r="G14" s="384"/>
      <c r="H14" s="366"/>
      <c r="I14" s="288" t="str">
        <f t="shared" si="3"/>
        <v/>
      </c>
      <c r="J14" s="385"/>
      <c r="K14" s="280" t="str">
        <f>IF($B14="","",VLOOKUP('Controls - prescriptive'!$D14,Table_Measures,4,FALSE))</f>
        <v/>
      </c>
      <c r="L14" s="260" t="str">
        <f>IF($B14="","",VLOOKUP('Controls - prescriptive'!$D14,Table_Measures,IF(Input_ProgramType="Small Commercial Solutions",2,IF(Input_ProgramType="Large Commercial &amp; Industrial Solutions",3)),0))</f>
        <v/>
      </c>
      <c r="M14" s="386" t="str">
        <f>IF($B14="","",ROUND('Controls - prescriptive'!$L14*'Controls - prescriptive'!$I14,2))</f>
        <v/>
      </c>
      <c r="N14" s="387" t="str">
        <f t="shared" si="0"/>
        <v/>
      </c>
      <c r="O14" s="386" t="str">
        <f>IF('Controls - prescriptive'!$N14="","",'Controls - prescriptive'!$N14*Input_AvgkWhRate)</f>
        <v/>
      </c>
      <c r="P14" s="388" t="str">
        <f t="shared" si="1"/>
        <v/>
      </c>
      <c r="Q14" s="386" t="str">
        <f>IFERROR('Controls - prescriptive'!$J14-'Controls - prescriptive'!$M14,"")</f>
        <v/>
      </c>
      <c r="R14" s="389" t="str">
        <f>IFERROR('Controls - prescriptive'!$Q14/'Controls - prescriptive'!$O14,"")</f>
        <v/>
      </c>
      <c r="S14" s="327"/>
    </row>
    <row r="15" spans="2:19" ht="25.5" x14ac:dyDescent="0.25">
      <c r="B15" s="322" t="str">
        <f t="shared" si="2"/>
        <v/>
      </c>
      <c r="C15" s="325" t="s">
        <v>3991</v>
      </c>
      <c r="D15" s="326" t="s">
        <v>131</v>
      </c>
      <c r="E15" s="384"/>
      <c r="F15" s="366"/>
      <c r="G15" s="384"/>
      <c r="H15" s="366"/>
      <c r="I15" s="288" t="str">
        <f t="shared" si="3"/>
        <v/>
      </c>
      <c r="J15" s="385"/>
      <c r="K15" s="280" t="str">
        <f>IF($B15="","",VLOOKUP('Controls - prescriptive'!$D15,Table_Measures,4,FALSE))</f>
        <v/>
      </c>
      <c r="L15" s="260" t="str">
        <f>IF($B15="","",VLOOKUP('Controls - prescriptive'!$D15,Table_Measures,IF(Input_ProgramType="Small Commercial Solutions",2,IF(Input_ProgramType="Large Commercial &amp; Industrial Solutions",3)),0))</f>
        <v/>
      </c>
      <c r="M15" s="386" t="str">
        <f>IF($B15="","",ROUND('Controls - prescriptive'!$L15*'Controls - prescriptive'!$I15,2))</f>
        <v/>
      </c>
      <c r="N15" s="387" t="str">
        <f t="shared" si="0"/>
        <v/>
      </c>
      <c r="O15" s="386" t="str">
        <f>IF('Controls - prescriptive'!$N15="","",'Controls - prescriptive'!$N15*Input_AvgkWhRate)</f>
        <v/>
      </c>
      <c r="P15" s="388" t="str">
        <f t="shared" si="1"/>
        <v/>
      </c>
      <c r="Q15" s="386" t="str">
        <f>IFERROR('Controls - prescriptive'!$J15-'Controls - prescriptive'!$M15,"")</f>
        <v/>
      </c>
      <c r="R15" s="389" t="str">
        <f>IFERROR('Controls - prescriptive'!$Q15/'Controls - prescriptive'!$O15,"")</f>
        <v/>
      </c>
      <c r="S15" s="327"/>
    </row>
    <row r="16" spans="2:19" ht="25.5" x14ac:dyDescent="0.25">
      <c r="B16" s="322" t="str">
        <f t="shared" si="2"/>
        <v/>
      </c>
      <c r="C16" s="325" t="s">
        <v>3991</v>
      </c>
      <c r="D16" s="326" t="s">
        <v>131</v>
      </c>
      <c r="E16" s="384"/>
      <c r="F16" s="366"/>
      <c r="G16" s="384"/>
      <c r="H16" s="366"/>
      <c r="I16" s="288" t="str">
        <f t="shared" si="3"/>
        <v/>
      </c>
      <c r="J16" s="385"/>
      <c r="K16" s="280" t="str">
        <f>IF($B16="","",VLOOKUP('Controls - prescriptive'!$D16,Table_Measures,4,FALSE))</f>
        <v/>
      </c>
      <c r="L16" s="260" t="str">
        <f>IF($B16="","",VLOOKUP('Controls - prescriptive'!$D16,Table_Measures,IF(Input_ProgramType="Small Commercial Solutions",2,IF(Input_ProgramType="Large Commercial &amp; Industrial Solutions",3)),0))</f>
        <v/>
      </c>
      <c r="M16" s="386" t="str">
        <f>IF($B16="","",ROUND('Controls - prescriptive'!$L16*'Controls - prescriptive'!$I16,2))</f>
        <v/>
      </c>
      <c r="N16" s="387" t="str">
        <f t="shared" si="0"/>
        <v/>
      </c>
      <c r="O16" s="386" t="str">
        <f>IF('Controls - prescriptive'!$N16="","",'Controls - prescriptive'!$N16*Input_AvgkWhRate)</f>
        <v/>
      </c>
      <c r="P16" s="388" t="str">
        <f t="shared" si="1"/>
        <v/>
      </c>
      <c r="Q16" s="386" t="str">
        <f>IFERROR('Controls - prescriptive'!$J16-'Controls - prescriptive'!$M16,"")</f>
        <v/>
      </c>
      <c r="R16" s="389" t="str">
        <f>IFERROR('Controls - prescriptive'!$Q16/'Controls - prescriptive'!$O16,"")</f>
        <v/>
      </c>
      <c r="S16" s="327"/>
    </row>
    <row r="17" spans="2:19" ht="25.5" x14ac:dyDescent="0.25">
      <c r="B17" s="322" t="str">
        <f t="shared" si="2"/>
        <v/>
      </c>
      <c r="C17" s="325" t="s">
        <v>3991</v>
      </c>
      <c r="D17" s="326" t="s">
        <v>131</v>
      </c>
      <c r="E17" s="384"/>
      <c r="F17" s="366"/>
      <c r="G17" s="384"/>
      <c r="H17" s="366"/>
      <c r="I17" s="288" t="str">
        <f t="shared" si="3"/>
        <v/>
      </c>
      <c r="J17" s="385"/>
      <c r="K17" s="280" t="str">
        <f>IF($B17="","",VLOOKUP('Controls - prescriptive'!$D17,Table_Measures,4,FALSE))</f>
        <v/>
      </c>
      <c r="L17" s="260" t="str">
        <f>IF($B17="","",VLOOKUP('Controls - prescriptive'!$D17,Table_Measures,IF(Input_ProgramType="Small Commercial Solutions",2,IF(Input_ProgramType="Large Commercial &amp; Industrial Solutions",3)),0))</f>
        <v/>
      </c>
      <c r="M17" s="386" t="str">
        <f>IF($B17="","",ROUND('Controls - prescriptive'!$L17*'Controls - prescriptive'!$I17,2))</f>
        <v/>
      </c>
      <c r="N17" s="387" t="str">
        <f t="shared" si="0"/>
        <v/>
      </c>
      <c r="O17" s="386" t="str">
        <f>IF('Controls - prescriptive'!$N17="","",'Controls - prescriptive'!$N17*Input_AvgkWhRate)</f>
        <v/>
      </c>
      <c r="P17" s="388" t="str">
        <f t="shared" si="1"/>
        <v/>
      </c>
      <c r="Q17" s="386" t="str">
        <f>IFERROR('Controls - prescriptive'!$J17-'Controls - prescriptive'!$M17,"")</f>
        <v/>
      </c>
      <c r="R17" s="389" t="str">
        <f>IFERROR('Controls - prescriptive'!$Q17/'Controls - prescriptive'!$O17,"")</f>
        <v/>
      </c>
      <c r="S17" s="327"/>
    </row>
    <row r="18" spans="2:19" ht="25.5" x14ac:dyDescent="0.25">
      <c r="B18" s="322" t="str">
        <f t="shared" si="2"/>
        <v/>
      </c>
      <c r="C18" s="325" t="s">
        <v>3991</v>
      </c>
      <c r="D18" s="326" t="s">
        <v>131</v>
      </c>
      <c r="E18" s="384"/>
      <c r="F18" s="366"/>
      <c r="G18" s="384"/>
      <c r="H18" s="366"/>
      <c r="I18" s="288" t="str">
        <f t="shared" si="3"/>
        <v/>
      </c>
      <c r="J18" s="385"/>
      <c r="K18" s="280" t="str">
        <f>IF($B18="","",VLOOKUP('Controls - prescriptive'!$D18,Table_Measures,4,FALSE))</f>
        <v/>
      </c>
      <c r="L18" s="260" t="str">
        <f>IF($B18="","",VLOOKUP('Controls - prescriptive'!$D18,Table_Measures,IF(Input_ProgramType="Small Commercial Solutions",2,IF(Input_ProgramType="Large Commercial &amp; Industrial Solutions",3)),0))</f>
        <v/>
      </c>
      <c r="M18" s="386" t="str">
        <f>IF($B18="","",ROUND('Controls - prescriptive'!$L18*'Controls - prescriptive'!$I18,2))</f>
        <v/>
      </c>
      <c r="N18" s="387" t="str">
        <f t="shared" si="0"/>
        <v/>
      </c>
      <c r="O18" s="386" t="str">
        <f>IF('Controls - prescriptive'!$N18="","",'Controls - prescriptive'!$N18*Input_AvgkWhRate)</f>
        <v/>
      </c>
      <c r="P18" s="388" t="str">
        <f t="shared" si="1"/>
        <v/>
      </c>
      <c r="Q18" s="386" t="str">
        <f>IFERROR('Controls - prescriptive'!$J18-'Controls - prescriptive'!$M18,"")</f>
        <v/>
      </c>
      <c r="R18" s="389" t="str">
        <f>IFERROR('Controls - prescriptive'!$Q18/'Controls - prescriptive'!$O18,"")</f>
        <v/>
      </c>
      <c r="S18" s="327"/>
    </row>
    <row r="19" spans="2:19" ht="25.5" x14ac:dyDescent="0.25">
      <c r="B19" s="322" t="str">
        <f t="shared" si="2"/>
        <v/>
      </c>
      <c r="C19" s="325" t="s">
        <v>3991</v>
      </c>
      <c r="D19" s="326" t="s">
        <v>131</v>
      </c>
      <c r="E19" s="384"/>
      <c r="F19" s="366"/>
      <c r="G19" s="384"/>
      <c r="H19" s="366"/>
      <c r="I19" s="288" t="str">
        <f t="shared" si="3"/>
        <v/>
      </c>
      <c r="J19" s="385"/>
      <c r="K19" s="280" t="str">
        <f>IF($B19="","",VLOOKUP('Controls - prescriptive'!$D19,Table_Measures,4,FALSE))</f>
        <v/>
      </c>
      <c r="L19" s="260" t="str">
        <f>IF($B19="","",VLOOKUP('Controls - prescriptive'!$D19,Table_Measures,IF(Input_ProgramType="Small Commercial Solutions",2,IF(Input_ProgramType="Large Commercial &amp; Industrial Solutions",3)),0))</f>
        <v/>
      </c>
      <c r="M19" s="386" t="str">
        <f>IF($B19="","",ROUND('Controls - prescriptive'!$L19*'Controls - prescriptive'!$I19,2))</f>
        <v/>
      </c>
      <c r="N19" s="387" t="str">
        <f t="shared" si="0"/>
        <v/>
      </c>
      <c r="O19" s="386" t="str">
        <f>IF('Controls - prescriptive'!$N19="","",'Controls - prescriptive'!$N19*Input_AvgkWhRate)</f>
        <v/>
      </c>
      <c r="P19" s="388" t="str">
        <f t="shared" si="1"/>
        <v/>
      </c>
      <c r="Q19" s="386" t="str">
        <f>IFERROR('Controls - prescriptive'!$J19-'Controls - prescriptive'!$M19,"")</f>
        <v/>
      </c>
      <c r="R19" s="389" t="str">
        <f>IFERROR('Controls - prescriptive'!$Q19/'Controls - prescriptive'!$O19,"")</f>
        <v/>
      </c>
      <c r="S19" s="327"/>
    </row>
    <row r="20" spans="2:19" ht="25.5" x14ac:dyDescent="0.25">
      <c r="B20" s="322" t="str">
        <f t="shared" si="2"/>
        <v/>
      </c>
      <c r="C20" s="325" t="s">
        <v>3991</v>
      </c>
      <c r="D20" s="326" t="s">
        <v>131</v>
      </c>
      <c r="E20" s="384"/>
      <c r="F20" s="366"/>
      <c r="G20" s="384"/>
      <c r="H20" s="366"/>
      <c r="I20" s="288" t="str">
        <f t="shared" si="3"/>
        <v/>
      </c>
      <c r="J20" s="385"/>
      <c r="K20" s="280" t="str">
        <f>IF($B20="","",VLOOKUP('Controls - prescriptive'!$D20,Table_Measures,4,FALSE))</f>
        <v/>
      </c>
      <c r="L20" s="260" t="str">
        <f>IF($B20="","",VLOOKUP('Controls - prescriptive'!$D20,Table_Measures,IF(Input_ProgramType="Small Commercial Solutions",2,IF(Input_ProgramType="Large Commercial &amp; Industrial Solutions",3)),0))</f>
        <v/>
      </c>
      <c r="M20" s="386" t="str">
        <f>IF($B20="","",ROUND('Controls - prescriptive'!$L20*'Controls - prescriptive'!$I20,2))</f>
        <v/>
      </c>
      <c r="N20" s="387" t="str">
        <f t="shared" si="0"/>
        <v/>
      </c>
      <c r="O20" s="386" t="str">
        <f>IF('Controls - prescriptive'!$N20="","",'Controls - prescriptive'!$N20*Input_AvgkWhRate)</f>
        <v/>
      </c>
      <c r="P20" s="388" t="str">
        <f t="shared" si="1"/>
        <v/>
      </c>
      <c r="Q20" s="386" t="str">
        <f>IFERROR('Controls - prescriptive'!$J20-'Controls - prescriptive'!$M20,"")</f>
        <v/>
      </c>
      <c r="R20" s="389" t="str">
        <f>IFERROR('Controls - prescriptive'!$Q20/'Controls - prescriptive'!$O20,"")</f>
        <v/>
      </c>
      <c r="S20" s="327"/>
    </row>
    <row r="21" spans="2:19" ht="25.5" x14ac:dyDescent="0.25">
      <c r="B21" s="322" t="str">
        <f t="shared" si="2"/>
        <v/>
      </c>
      <c r="C21" s="325" t="s">
        <v>3991</v>
      </c>
      <c r="D21" s="326" t="s">
        <v>131</v>
      </c>
      <c r="E21" s="384"/>
      <c r="F21" s="366"/>
      <c r="G21" s="384"/>
      <c r="H21" s="366"/>
      <c r="I21" s="288" t="str">
        <f t="shared" si="3"/>
        <v/>
      </c>
      <c r="J21" s="385"/>
      <c r="K21" s="280" t="str">
        <f>IF($B21="","",VLOOKUP('Controls - prescriptive'!$D21,Table_Measures,4,FALSE))</f>
        <v/>
      </c>
      <c r="L21" s="260" t="str">
        <f>IF($B21="","",VLOOKUP('Controls - prescriptive'!$D21,Table_Measures,IF(Input_ProgramType="Small Commercial Solutions",2,IF(Input_ProgramType="Large Commercial &amp; Industrial Solutions",3)),0))</f>
        <v/>
      </c>
      <c r="M21" s="386" t="str">
        <f>IF($B21="","",ROUND('Controls - prescriptive'!$L21*'Controls - prescriptive'!$I21,2))</f>
        <v/>
      </c>
      <c r="N21" s="387" t="str">
        <f t="shared" si="0"/>
        <v/>
      </c>
      <c r="O21" s="386" t="str">
        <f>IF('Controls - prescriptive'!$N21="","",'Controls - prescriptive'!$N21*Input_AvgkWhRate)</f>
        <v/>
      </c>
      <c r="P21" s="388" t="str">
        <f t="shared" si="1"/>
        <v/>
      </c>
      <c r="Q21" s="386" t="str">
        <f>IFERROR('Controls - prescriptive'!$J21-'Controls - prescriptive'!$M21,"")</f>
        <v/>
      </c>
      <c r="R21" s="389" t="str">
        <f>IFERROR('Controls - prescriptive'!$Q21/'Controls - prescriptive'!$O21,"")</f>
        <v/>
      </c>
      <c r="S21" s="327"/>
    </row>
    <row r="22" spans="2:19" ht="25.5" x14ac:dyDescent="0.25">
      <c r="B22" s="322" t="str">
        <f t="shared" si="2"/>
        <v/>
      </c>
      <c r="C22" s="325" t="s">
        <v>3991</v>
      </c>
      <c r="D22" s="326" t="s">
        <v>131</v>
      </c>
      <c r="E22" s="384"/>
      <c r="F22" s="366"/>
      <c r="G22" s="384"/>
      <c r="H22" s="366"/>
      <c r="I22" s="288" t="str">
        <f t="shared" si="3"/>
        <v/>
      </c>
      <c r="J22" s="385"/>
      <c r="K22" s="280" t="str">
        <f>IF($B22="","",VLOOKUP('Controls - prescriptive'!$D22,Table_Measures,4,FALSE))</f>
        <v/>
      </c>
      <c r="L22" s="260" t="str">
        <f>IF($B22="","",VLOOKUP('Controls - prescriptive'!$D22,Table_Measures,IF(Input_ProgramType="Small Commercial Solutions",2,IF(Input_ProgramType="Large Commercial &amp; Industrial Solutions",3)),0))</f>
        <v/>
      </c>
      <c r="M22" s="386" t="str">
        <f>IF($B22="","",ROUND('Controls - prescriptive'!$L22*'Controls - prescriptive'!$I22,2))</f>
        <v/>
      </c>
      <c r="N22" s="387" t="str">
        <f t="shared" si="0"/>
        <v/>
      </c>
      <c r="O22" s="386" t="str">
        <f>IF('Controls - prescriptive'!$N22="","",'Controls - prescriptive'!$N22*Input_AvgkWhRate)</f>
        <v/>
      </c>
      <c r="P22" s="388" t="str">
        <f t="shared" si="1"/>
        <v/>
      </c>
      <c r="Q22" s="386" t="str">
        <f>IFERROR('Controls - prescriptive'!$J22-'Controls - prescriptive'!$M22,"")</f>
        <v/>
      </c>
      <c r="R22" s="389" t="str">
        <f>IFERROR('Controls - prescriptive'!$Q22/'Controls - prescriptive'!$O22,"")</f>
        <v/>
      </c>
      <c r="S22" s="327"/>
    </row>
    <row r="23" spans="2:19" ht="25.5" x14ac:dyDescent="0.25">
      <c r="B23" s="322" t="str">
        <f t="shared" si="2"/>
        <v/>
      </c>
      <c r="C23" s="325" t="s">
        <v>3991</v>
      </c>
      <c r="D23" s="326" t="s">
        <v>131</v>
      </c>
      <c r="E23" s="384"/>
      <c r="F23" s="366"/>
      <c r="G23" s="384"/>
      <c r="H23" s="366"/>
      <c r="I23" s="288" t="str">
        <f t="shared" si="3"/>
        <v/>
      </c>
      <c r="J23" s="385"/>
      <c r="K23" s="280" t="str">
        <f>IF($B23="","",VLOOKUP('Controls - prescriptive'!$D23,Table_Measures,4,FALSE))</f>
        <v/>
      </c>
      <c r="L23" s="260" t="str">
        <f>IF($B23="","",VLOOKUP('Controls - prescriptive'!$D23,Table_Measures,IF(Input_ProgramType="Small Commercial Solutions",2,IF(Input_ProgramType="Large Commercial &amp; Industrial Solutions",3)),0))</f>
        <v/>
      </c>
      <c r="M23" s="386" t="str">
        <f>IF($B23="","",ROUND('Controls - prescriptive'!$L23*'Controls - prescriptive'!$I23,2))</f>
        <v/>
      </c>
      <c r="N23" s="387" t="str">
        <f t="shared" si="0"/>
        <v/>
      </c>
      <c r="O23" s="386" t="str">
        <f>IF('Controls - prescriptive'!$N23="","",'Controls - prescriptive'!$N23*Input_AvgkWhRate)</f>
        <v/>
      </c>
      <c r="P23" s="388" t="str">
        <f t="shared" si="1"/>
        <v/>
      </c>
      <c r="Q23" s="386" t="str">
        <f>IFERROR('Controls - prescriptive'!$J23-'Controls - prescriptive'!$M23,"")</f>
        <v/>
      </c>
      <c r="R23" s="389" t="str">
        <f>IFERROR('Controls - prescriptive'!$Q23/'Controls - prescriptive'!$O23,"")</f>
        <v/>
      </c>
      <c r="S23" s="327"/>
    </row>
    <row r="24" spans="2:19" ht="25.5" x14ac:dyDescent="0.25">
      <c r="B24" s="322" t="str">
        <f t="shared" si="2"/>
        <v/>
      </c>
      <c r="C24" s="325" t="s">
        <v>3991</v>
      </c>
      <c r="D24" s="326" t="s">
        <v>131</v>
      </c>
      <c r="E24" s="384"/>
      <c r="F24" s="366"/>
      <c r="G24" s="384"/>
      <c r="H24" s="366"/>
      <c r="I24" s="288" t="str">
        <f t="shared" si="3"/>
        <v/>
      </c>
      <c r="J24" s="385"/>
      <c r="K24" s="280" t="str">
        <f>IF($B24="","",VLOOKUP('Controls - prescriptive'!$D24,Table_Measures,4,FALSE))</f>
        <v/>
      </c>
      <c r="L24" s="260" t="str">
        <f>IF($B24="","",VLOOKUP('Controls - prescriptive'!$D24,Table_Measures,IF(Input_ProgramType="Small Commercial Solutions",2,IF(Input_ProgramType="Large Commercial &amp; Industrial Solutions",3)),0))</f>
        <v/>
      </c>
      <c r="M24" s="386" t="str">
        <f>IF($B24="","",ROUND('Controls - prescriptive'!$L24*'Controls - prescriptive'!$I24,2))</f>
        <v/>
      </c>
      <c r="N24" s="387" t="str">
        <f t="shared" si="0"/>
        <v/>
      </c>
      <c r="O24" s="386" t="str">
        <f>IF('Controls - prescriptive'!$N24="","",'Controls - prescriptive'!$N24*Input_AvgkWhRate)</f>
        <v/>
      </c>
      <c r="P24" s="388" t="str">
        <f t="shared" si="1"/>
        <v/>
      </c>
      <c r="Q24" s="386" t="str">
        <f>IFERROR('Controls - prescriptive'!$J24-'Controls - prescriptive'!$M24,"")</f>
        <v/>
      </c>
      <c r="R24" s="389" t="str">
        <f>IFERROR('Controls - prescriptive'!$Q24/'Controls - prescriptive'!$O24,"")</f>
        <v/>
      </c>
      <c r="S24" s="327"/>
    </row>
    <row r="25" spans="2:19" ht="25.5" x14ac:dyDescent="0.25">
      <c r="B25" s="322" t="str">
        <f t="shared" si="2"/>
        <v/>
      </c>
      <c r="C25" s="325" t="s">
        <v>3991</v>
      </c>
      <c r="D25" s="326" t="s">
        <v>131</v>
      </c>
      <c r="E25" s="384"/>
      <c r="F25" s="366"/>
      <c r="G25" s="384"/>
      <c r="H25" s="366"/>
      <c r="I25" s="288" t="str">
        <f t="shared" si="3"/>
        <v/>
      </c>
      <c r="J25" s="385"/>
      <c r="K25" s="280" t="str">
        <f>IF($B25="","",VLOOKUP('Controls - prescriptive'!$D25,Table_Measures,4,FALSE))</f>
        <v/>
      </c>
      <c r="L25" s="260" t="str">
        <f>IF($B25="","",VLOOKUP('Controls - prescriptive'!$D25,Table_Measures,IF(Input_ProgramType="Small Commercial Solutions",2,IF(Input_ProgramType="Large Commercial &amp; Industrial Solutions",3)),0))</f>
        <v/>
      </c>
      <c r="M25" s="386" t="str">
        <f>IF($B25="","",ROUND('Controls - prescriptive'!$L25*'Controls - prescriptive'!$I25,2))</f>
        <v/>
      </c>
      <c r="N25" s="387" t="str">
        <f t="shared" si="0"/>
        <v/>
      </c>
      <c r="O25" s="386" t="str">
        <f>IF('Controls - prescriptive'!$N25="","",'Controls - prescriptive'!$N25*Input_AvgkWhRate)</f>
        <v/>
      </c>
      <c r="P25" s="388" t="str">
        <f t="shared" si="1"/>
        <v/>
      </c>
      <c r="Q25" s="386" t="str">
        <f>IFERROR('Controls - prescriptive'!$J25-'Controls - prescriptive'!$M25,"")</f>
        <v/>
      </c>
      <c r="R25" s="389" t="str">
        <f>IFERROR('Controls - prescriptive'!$Q25/'Controls - prescriptive'!$O25,"")</f>
        <v/>
      </c>
      <c r="S25" s="327"/>
    </row>
    <row r="26" spans="2:19" ht="25.5" x14ac:dyDescent="0.25">
      <c r="B26" s="322" t="str">
        <f t="shared" si="2"/>
        <v/>
      </c>
      <c r="C26" s="325" t="s">
        <v>3991</v>
      </c>
      <c r="D26" s="326" t="s">
        <v>131</v>
      </c>
      <c r="E26" s="384"/>
      <c r="F26" s="366"/>
      <c r="G26" s="384"/>
      <c r="H26" s="366"/>
      <c r="I26" s="288" t="str">
        <f t="shared" si="3"/>
        <v/>
      </c>
      <c r="J26" s="385"/>
      <c r="K26" s="280" t="str">
        <f>IF($B26="","",VLOOKUP('Controls - prescriptive'!$D26,Table_Measures,4,FALSE))</f>
        <v/>
      </c>
      <c r="L26" s="260" t="str">
        <f>IF($B26="","",VLOOKUP('Controls - prescriptive'!$D26,Table_Measures,IF(Input_ProgramType="Small Commercial Solutions",2,IF(Input_ProgramType="Large Commercial &amp; Industrial Solutions",3)),0))</f>
        <v/>
      </c>
      <c r="M26" s="386" t="str">
        <f>IF($B26="","",ROUND('Controls - prescriptive'!$L26*'Controls - prescriptive'!$I26,2))</f>
        <v/>
      </c>
      <c r="N26" s="387" t="str">
        <f t="shared" si="0"/>
        <v/>
      </c>
      <c r="O26" s="386" t="str">
        <f>IF('Controls - prescriptive'!$N26="","",'Controls - prescriptive'!$N26*Input_AvgkWhRate)</f>
        <v/>
      </c>
      <c r="P26" s="388" t="str">
        <f t="shared" si="1"/>
        <v/>
      </c>
      <c r="Q26" s="386" t="str">
        <f>IFERROR('Controls - prescriptive'!$J26-'Controls - prescriptive'!$M26,"")</f>
        <v/>
      </c>
      <c r="R26" s="389" t="str">
        <f>IFERROR('Controls - prescriptive'!$Q26/'Controls - prescriptive'!$O26,"")</f>
        <v/>
      </c>
      <c r="S26" s="327"/>
    </row>
    <row r="27" spans="2:19" ht="25.5" x14ac:dyDescent="0.25">
      <c r="B27" s="322" t="str">
        <f t="shared" si="2"/>
        <v/>
      </c>
      <c r="C27" s="325" t="s">
        <v>3991</v>
      </c>
      <c r="D27" s="326" t="s">
        <v>131</v>
      </c>
      <c r="E27" s="384"/>
      <c r="F27" s="366"/>
      <c r="G27" s="384"/>
      <c r="H27" s="366"/>
      <c r="I27" s="288" t="str">
        <f t="shared" si="3"/>
        <v/>
      </c>
      <c r="J27" s="385"/>
      <c r="K27" s="280" t="str">
        <f>IF($B27="","",VLOOKUP('Controls - prescriptive'!$D27,Table_Measures,4,FALSE))</f>
        <v/>
      </c>
      <c r="L27" s="260" t="str">
        <f>IF($B27="","",VLOOKUP('Controls - prescriptive'!$D27,Table_Measures,IF(Input_ProgramType="Small Commercial Solutions",2,IF(Input_ProgramType="Large Commercial &amp; Industrial Solutions",3)),0))</f>
        <v/>
      </c>
      <c r="M27" s="386" t="str">
        <f>IF($B27="","",ROUND('Controls - prescriptive'!$L27*'Controls - prescriptive'!$I27,2))</f>
        <v/>
      </c>
      <c r="N27" s="387" t="str">
        <f t="shared" si="0"/>
        <v/>
      </c>
      <c r="O27" s="386" t="str">
        <f>IF('Controls - prescriptive'!$N27="","",'Controls - prescriptive'!$N27*Input_AvgkWhRate)</f>
        <v/>
      </c>
      <c r="P27" s="388" t="str">
        <f t="shared" si="1"/>
        <v/>
      </c>
      <c r="Q27" s="386" t="str">
        <f>IFERROR('Controls - prescriptive'!$J27-'Controls - prescriptive'!$M27,"")</f>
        <v/>
      </c>
      <c r="R27" s="389" t="str">
        <f>IFERROR('Controls - prescriptive'!$Q27/'Controls - prescriptive'!$O27,"")</f>
        <v/>
      </c>
      <c r="S27" s="327"/>
    </row>
    <row r="28" spans="2:19" ht="25.5" x14ac:dyDescent="0.25">
      <c r="B28" s="322" t="str">
        <f t="shared" si="2"/>
        <v/>
      </c>
      <c r="C28" s="325" t="s">
        <v>3991</v>
      </c>
      <c r="D28" s="326" t="s">
        <v>131</v>
      </c>
      <c r="E28" s="384"/>
      <c r="F28" s="366"/>
      <c r="G28" s="384"/>
      <c r="H28" s="366"/>
      <c r="I28" s="288" t="str">
        <f t="shared" si="3"/>
        <v/>
      </c>
      <c r="J28" s="385"/>
      <c r="K28" s="280" t="str">
        <f>IF($B28="","",VLOOKUP('Controls - prescriptive'!$D28,Table_Measures,4,FALSE))</f>
        <v/>
      </c>
      <c r="L28" s="260" t="str">
        <f>IF($B28="","",VLOOKUP('Controls - prescriptive'!$D28,Table_Measures,IF(Input_ProgramType="Small Commercial Solutions",2,IF(Input_ProgramType="Large Commercial &amp; Industrial Solutions",3)),0))</f>
        <v/>
      </c>
      <c r="M28" s="386" t="str">
        <f>IF($B28="","",ROUND('Controls - prescriptive'!$L28*'Controls - prescriptive'!$I28,2))</f>
        <v/>
      </c>
      <c r="N28" s="387" t="str">
        <f t="shared" si="0"/>
        <v/>
      </c>
      <c r="O28" s="386" t="str">
        <f>IF('Controls - prescriptive'!$N28="","",'Controls - prescriptive'!$N28*Input_AvgkWhRate)</f>
        <v/>
      </c>
      <c r="P28" s="388" t="str">
        <f t="shared" si="1"/>
        <v/>
      </c>
      <c r="Q28" s="386" t="str">
        <f>IFERROR('Controls - prescriptive'!$J28-'Controls - prescriptive'!$M28,"")</f>
        <v/>
      </c>
      <c r="R28" s="389" t="str">
        <f>IFERROR('Controls - prescriptive'!$Q28/'Controls - prescriptive'!$O28,"")</f>
        <v/>
      </c>
      <c r="S28" s="327"/>
    </row>
  </sheetData>
  <sheetProtection algorithmName="SHA-512" hashValue="yEO7ykQGYMwukeD+ycM0+Xj+1z6DcV9jjKcLpxbbHTNkyXfcaTyLiN2VmLGevx0e84d25zbMD/zFzJsETKno/A==" saltValue="AZLLui6fGCpMzz3ZraNjnQ==" spinCount="100000" sheet="1" selectLockedCells="1"/>
  <conditionalFormatting sqref="E4:J28">
    <cfRule type="expression" dxfId="2" priority="2">
      <formula>#REF!&lt;&gt;""</formula>
    </cfRule>
  </conditionalFormatting>
  <conditionalFormatting sqref="S4:S28">
    <cfRule type="expression" dxfId="1" priority="1">
      <formula>#REF!&lt;&gt;""</formula>
    </cfRule>
  </conditionalFormatting>
  <dataValidations count="1">
    <dataValidation type="list" allowBlank="1" showInputMessage="1" showErrorMessage="1" sqref="H4:H28" xr:uid="{3A1EF05F-C9EE-4E82-9BAD-7F14ADB99761}">
      <formula1>List_ControlTypes</formula1>
    </dataValidation>
  </dataValidations>
  <pageMargins left="0.7" right="0.7" top="0.75" bottom="0.75" header="0.3" footer="0.3"/>
  <pageSetup scale="75" fitToWidth="0" fitToHeight="0" orientation="landscape" verticalDpi="4294967293"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81E205-5EDA-4FBB-9699-60F572B06CD8}">
  <sheetPr>
    <tabColor theme="0" tint="-0.249977111117893"/>
    <pageSetUpPr fitToPage="1"/>
  </sheetPr>
  <dimension ref="B1:Y104"/>
  <sheetViews>
    <sheetView showGridLines="0" showRowColHeaders="0" zoomScaleNormal="100" workbookViewId="0">
      <pane ySplit="3" topLeftCell="A4" activePane="bottomLeft" state="frozen"/>
      <selection activeCell="H10" sqref="H10"/>
      <selection pane="bottomLeft" activeCell="C4" sqref="C4"/>
    </sheetView>
  </sheetViews>
  <sheetFormatPr defaultColWidth="9.140625" defaultRowHeight="12.75" x14ac:dyDescent="0.2"/>
  <cols>
    <col min="1" max="1" width="2.85546875" style="9" customWidth="1"/>
    <col min="2" max="2" width="6.28515625" style="9" customWidth="1"/>
    <col min="3" max="3" width="16.140625" style="9" customWidth="1"/>
    <col min="4" max="4" width="29.5703125" style="9" customWidth="1"/>
    <col min="5" max="5" width="35.42578125" style="9" bestFit="1" customWidth="1"/>
    <col min="6" max="6" width="20.5703125" style="9" customWidth="1"/>
    <col min="7" max="7" width="13.28515625" style="9" bestFit="1" customWidth="1"/>
    <col min="8" max="8" width="8.5703125" style="9" bestFit="1" customWidth="1"/>
    <col min="9" max="9" width="13.7109375" style="9" customWidth="1"/>
    <col min="10" max="10" width="33.140625" style="9" customWidth="1"/>
    <col min="11" max="11" width="22.5703125" style="9" customWidth="1"/>
    <col min="12" max="12" width="17.5703125" style="9" bestFit="1" customWidth="1"/>
    <col min="13" max="13" width="8.5703125" style="9" bestFit="1" customWidth="1"/>
    <col min="14" max="14" width="34.85546875" style="9" customWidth="1"/>
    <col min="15" max="15" width="11.28515625" style="9" customWidth="1"/>
    <col min="16" max="16" width="22.5703125" style="9" customWidth="1"/>
    <col min="17" max="17" width="23.85546875" style="9" customWidth="1"/>
    <col min="18" max="18" width="14.85546875" style="18" bestFit="1" customWidth="1"/>
    <col min="19" max="19" width="16.140625" style="9" customWidth="1"/>
    <col min="20" max="22" width="15.42578125" style="9" customWidth="1"/>
    <col min="23" max="23" width="17.28515625" style="9" customWidth="1"/>
    <col min="24" max="24" width="15.42578125" style="9" customWidth="1"/>
    <col min="25" max="25" width="16" style="9" customWidth="1"/>
    <col min="26" max="16384" width="9.140625" style="9"/>
  </cols>
  <sheetData>
    <row r="1" spans="2:25" ht="22.5" customHeight="1" thickBot="1" x14ac:dyDescent="0.25">
      <c r="R1" s="9"/>
    </row>
    <row r="2" spans="2:25" s="11" customFormat="1" ht="30" customHeight="1" thickBot="1" x14ac:dyDescent="0.3">
      <c r="B2" s="10"/>
      <c r="C2" s="49" t="s">
        <v>3942</v>
      </c>
      <c r="D2" s="50"/>
      <c r="E2" s="50"/>
      <c r="F2" s="50"/>
      <c r="G2" s="51"/>
      <c r="H2" s="49" t="s">
        <v>3943</v>
      </c>
      <c r="I2" s="50"/>
      <c r="J2" s="50"/>
      <c r="K2" s="50"/>
      <c r="L2" s="51"/>
      <c r="M2" s="54" t="s">
        <v>3944</v>
      </c>
      <c r="N2" s="55"/>
      <c r="O2" s="55"/>
      <c r="P2" s="55"/>
      <c r="Q2" s="55"/>
      <c r="R2" s="55"/>
      <c r="S2" s="331">
        <f>SUM(Custom!$S$4:$S$103)</f>
        <v>0</v>
      </c>
      <c r="T2" s="332">
        <f>SUM(Custom!$T$4:$T$103)</f>
        <v>0</v>
      </c>
      <c r="U2" s="333">
        <f>SUM(Custom!$U$4:$U$103)</f>
        <v>0</v>
      </c>
      <c r="V2" s="333">
        <f>SUM(Custom!$V$4:$V$103)</f>
        <v>0</v>
      </c>
      <c r="W2" s="333">
        <f>SUM(Custom!$W$4:$W$103)</f>
        <v>0</v>
      </c>
      <c r="X2" s="333">
        <f>W2-V2</f>
        <v>0</v>
      </c>
      <c r="Y2" s="334" t="str">
        <f>IF(U2=0,"",IFERROR(X2/U2, #N/A))</f>
        <v/>
      </c>
    </row>
    <row r="3" spans="2:25" s="12" customFormat="1" ht="77.25" customHeight="1" thickBot="1" x14ac:dyDescent="0.3">
      <c r="B3" s="13" t="s">
        <v>3945</v>
      </c>
      <c r="C3" s="52" t="s">
        <v>32</v>
      </c>
      <c r="D3" s="53" t="s">
        <v>3907</v>
      </c>
      <c r="E3" s="53" t="s">
        <v>3919</v>
      </c>
      <c r="F3" s="53" t="s">
        <v>3920</v>
      </c>
      <c r="G3" s="53" t="s">
        <v>3921</v>
      </c>
      <c r="H3" s="52" t="s">
        <v>3818</v>
      </c>
      <c r="I3" s="53" t="s">
        <v>3870</v>
      </c>
      <c r="J3" s="53" t="s">
        <v>3880</v>
      </c>
      <c r="K3" s="53" t="s">
        <v>3922</v>
      </c>
      <c r="L3" s="53" t="s">
        <v>3923</v>
      </c>
      <c r="M3" s="56" t="s">
        <v>3924</v>
      </c>
      <c r="N3" s="57" t="s">
        <v>3880</v>
      </c>
      <c r="O3" s="57" t="s">
        <v>3881</v>
      </c>
      <c r="P3" s="57" t="s">
        <v>3882</v>
      </c>
      <c r="Q3" s="57" t="s">
        <v>3883</v>
      </c>
      <c r="R3" s="57" t="s">
        <v>3805</v>
      </c>
      <c r="S3" s="430" t="s">
        <v>3884</v>
      </c>
      <c r="T3" s="431" t="s">
        <v>3885</v>
      </c>
      <c r="U3" s="432" t="s">
        <v>3886</v>
      </c>
      <c r="V3" s="432" t="s">
        <v>3814</v>
      </c>
      <c r="W3" s="432" t="s">
        <v>3887</v>
      </c>
      <c r="X3" s="432" t="s">
        <v>3888</v>
      </c>
      <c r="Y3" s="433" t="s">
        <v>3889</v>
      </c>
    </row>
    <row r="4" spans="2:25" s="21" customFormat="1" ht="15" x14ac:dyDescent="0.25">
      <c r="B4" s="14">
        <v>1</v>
      </c>
      <c r="C4" s="393"/>
      <c r="D4" s="394"/>
      <c r="E4" s="394"/>
      <c r="F4" s="394"/>
      <c r="G4" s="390" t="str">
        <f>IF(Custom!$F4=0, "", IF(Custom!$F4="Default", VLOOKUP(Custom!$D4,Table_BldgType,2,FALSE), IF(Custom!$F4="Override","Enter Hours")))</f>
        <v/>
      </c>
      <c r="H4" s="395"/>
      <c r="I4" s="394"/>
      <c r="J4" s="398"/>
      <c r="K4" s="399"/>
      <c r="L4" s="328" t="str">
        <f>IFERROR(VLOOKUP(I4,'Fixture codes'!$C:$K,6,FALSE),"")</f>
        <v/>
      </c>
      <c r="M4" s="393"/>
      <c r="N4" s="401"/>
      <c r="O4" s="399"/>
      <c r="P4" s="399"/>
      <c r="Q4" s="399"/>
      <c r="R4" s="402"/>
      <c r="S4" s="434" t="str">
        <f>IFERROR(($H4*$L4*VLOOKUP(K4,Table_PAF,2,FALSE)-$M4*$O4*VLOOKUP(Q4,Table_PAF,2,FALSE))/1000*VLOOKUP($E4,Table_IEF,3,FALSE)*$G4,"")</f>
        <v/>
      </c>
      <c r="T4" s="435" t="str">
        <f>IFERROR(($H4*$L4*IF(K4='Lookup tables'!$P$3,1,Value_LtgControls_CF)-$M4*$O4*IF(Custom!$Q4='Lookup tables'!$P$3,1,Value_LtgControls_CF))/1000*VLOOKUP($E4,Table_IEF,2,FALSE)*VLOOKUP(D4,Table_BldgType,3,FALSE)*IF($D4="Outdoor",Value_ExtLtg_CF,1),"")</f>
        <v/>
      </c>
      <c r="U4" s="436" t="str">
        <f>IFERROR(Custom!$S4*Input_AvgkWhRate,"")</f>
        <v/>
      </c>
      <c r="V4" s="436" t="str">
        <f t="shared" ref="V4:V35" si="0">IFERROR(ROUND(S4*IF(Input_ProgramType="Small Commercial Solutions",0.11,0.08),2),"")</f>
        <v/>
      </c>
      <c r="W4" s="436" t="str">
        <f>IF(R4&lt;&gt;"",Custom!$R4,"")</f>
        <v/>
      </c>
      <c r="X4" s="436" t="str">
        <f>IF(Custom!$V4="","",Custom!$R4-Custom!$V4)</f>
        <v/>
      </c>
      <c r="Y4" s="437" t="str">
        <f>IFERROR(Custom!$X4/Custom!$U4, "")</f>
        <v/>
      </c>
    </row>
    <row r="5" spans="2:25" s="21" customFormat="1" ht="15" x14ac:dyDescent="0.25">
      <c r="B5" s="15">
        <v>2</v>
      </c>
      <c r="C5" s="395"/>
      <c r="D5" s="394"/>
      <c r="E5" s="394"/>
      <c r="F5" s="394"/>
      <c r="G5" s="391" t="str">
        <f>IF(Custom!$F5=0, "", IF(Custom!$F5="Default", VLOOKUP(Custom!$D5,Table_BldgType,2,FALSE), IF(Custom!$F5="Override","Enter Hours")))</f>
        <v/>
      </c>
      <c r="H5" s="395"/>
      <c r="I5" s="394"/>
      <c r="J5" s="398"/>
      <c r="K5" s="394"/>
      <c r="L5" s="329" t="str">
        <f>IFERROR(VLOOKUP(I5,'Fixture codes'!$C:$K,6,FALSE),"")</f>
        <v/>
      </c>
      <c r="M5" s="395"/>
      <c r="N5" s="398"/>
      <c r="O5" s="394"/>
      <c r="P5" s="394"/>
      <c r="Q5" s="394"/>
      <c r="R5" s="403"/>
      <c r="S5" s="438" t="str">
        <f t="shared" ref="S5:S35" si="1">IFERROR(($H5*$L5*VLOOKUP(K5,Table_PAF,2,FALSE)-$M5*$O5*VLOOKUP(Q5,Table_PAF,2,FALSE))/1000*VLOOKUP($E5,Table_IEF,3,FALSE)*$G5,"")</f>
        <v/>
      </c>
      <c r="T5" s="439" t="str">
        <f>IFERROR(($H5*$L5*IF(K5='Lookup tables'!$P$3,1,Value_LtgControls_CF)-$M5*$O5*IF(Custom!$Q5='Lookup tables'!$P$3,1,Value_LtgControls_CF))/1000*VLOOKUP($E5,Table_IEF,2,FALSE)*VLOOKUP(D5,Table_BldgType,3,FALSE)*IF($D5="Outdoor",Value_ExtLtg_CF,1),"")</f>
        <v/>
      </c>
      <c r="U5" s="440" t="str">
        <f>IFERROR(Custom!$S5*Input_AvgkWhRate,"")</f>
        <v/>
      </c>
      <c r="V5" s="440" t="str">
        <f t="shared" si="0"/>
        <v/>
      </c>
      <c r="W5" s="440" t="str">
        <f>IF(R5&lt;&gt;"",Custom!$R5,"")</f>
        <v/>
      </c>
      <c r="X5" s="440" t="str">
        <f>IF(Custom!$V5="","",Custom!$R5-Custom!$V5)</f>
        <v/>
      </c>
      <c r="Y5" s="441" t="str">
        <f>IFERROR(Custom!$X5/Custom!$U5, "")</f>
        <v/>
      </c>
    </row>
    <row r="6" spans="2:25" s="21" customFormat="1" ht="15" x14ac:dyDescent="0.25">
      <c r="B6" s="15">
        <v>3</v>
      </c>
      <c r="C6" s="395"/>
      <c r="D6" s="394"/>
      <c r="E6" s="394"/>
      <c r="F6" s="394"/>
      <c r="G6" s="391" t="str">
        <f>IF(Custom!$F6=0, "", IF(Custom!$F6="Default", VLOOKUP(Custom!$D6,Table_BldgType,2,FALSE), IF(Custom!$F6="Override","Enter Hours")))</f>
        <v/>
      </c>
      <c r="H6" s="395"/>
      <c r="I6" s="394"/>
      <c r="J6" s="398"/>
      <c r="K6" s="394"/>
      <c r="L6" s="329" t="str">
        <f>IFERROR(VLOOKUP(I6,'Fixture codes'!$C:$K,6,FALSE),"")</f>
        <v/>
      </c>
      <c r="M6" s="395"/>
      <c r="N6" s="398"/>
      <c r="O6" s="394"/>
      <c r="P6" s="394"/>
      <c r="Q6" s="394"/>
      <c r="R6" s="403"/>
      <c r="S6" s="438" t="str">
        <f t="shared" si="1"/>
        <v/>
      </c>
      <c r="T6" s="439" t="str">
        <f>IFERROR(($H6*$L6*IF(K6='Lookup tables'!$P$3,1,Value_LtgControls_CF)-$M6*$O6*IF(Custom!$Q6='Lookup tables'!$P$3,1,Value_LtgControls_CF))/1000*VLOOKUP($E6,Table_IEF,2,FALSE)*VLOOKUP(D6,Table_BldgType,3,FALSE)*IF($D6="Outdoor",Value_ExtLtg_CF,1),"")</f>
        <v/>
      </c>
      <c r="U6" s="440" t="str">
        <f>IFERROR(Custom!$S6*Input_AvgkWhRate,"")</f>
        <v/>
      </c>
      <c r="V6" s="440" t="str">
        <f t="shared" si="0"/>
        <v/>
      </c>
      <c r="W6" s="440" t="str">
        <f>IF(R6&lt;&gt;"",Custom!$R6,"")</f>
        <v/>
      </c>
      <c r="X6" s="440" t="str">
        <f>IF(Custom!$V6="","",Custom!$R6-Custom!$V6)</f>
        <v/>
      </c>
      <c r="Y6" s="441" t="str">
        <f>IFERROR(Custom!$X6/Custom!$U6, "")</f>
        <v/>
      </c>
    </row>
    <row r="7" spans="2:25" s="21" customFormat="1" ht="15" x14ac:dyDescent="0.25">
      <c r="B7" s="15">
        <v>4</v>
      </c>
      <c r="C7" s="395"/>
      <c r="D7" s="394"/>
      <c r="E7" s="394"/>
      <c r="F7" s="394"/>
      <c r="G7" s="391" t="str">
        <f>IF(Custom!$F7=0, "", IF(Custom!$F7="Default", VLOOKUP(Custom!$D7,Table_BldgType,2,FALSE), IF(Custom!$F7="Override","Enter Hours")))</f>
        <v/>
      </c>
      <c r="H7" s="395"/>
      <c r="I7" s="394"/>
      <c r="J7" s="398"/>
      <c r="K7" s="394"/>
      <c r="L7" s="329" t="str">
        <f>IFERROR(VLOOKUP(I7,'Fixture codes'!$C:$K,6,FALSE),"")</f>
        <v/>
      </c>
      <c r="M7" s="395"/>
      <c r="N7" s="398"/>
      <c r="O7" s="394"/>
      <c r="P7" s="394"/>
      <c r="Q7" s="394"/>
      <c r="R7" s="403"/>
      <c r="S7" s="438" t="str">
        <f t="shared" si="1"/>
        <v/>
      </c>
      <c r="T7" s="439" t="str">
        <f>IFERROR(($H7*$L7*IF(K7='Lookup tables'!$P$3,1,Value_LtgControls_CF)-$M7*$O7*IF(Custom!$Q7='Lookup tables'!$P$3,1,Value_LtgControls_CF))/1000*VLOOKUP($E7,Table_IEF,2,FALSE)*VLOOKUP(D7,Table_BldgType,3,FALSE)*IF($D7="Outdoor",Value_ExtLtg_CF,1),"")</f>
        <v/>
      </c>
      <c r="U7" s="440" t="str">
        <f>IFERROR(Custom!$S7*Input_AvgkWhRate,"")</f>
        <v/>
      </c>
      <c r="V7" s="440" t="str">
        <f t="shared" si="0"/>
        <v/>
      </c>
      <c r="W7" s="440" t="str">
        <f>IF(R7&lt;&gt;"",Custom!$R7,"")</f>
        <v/>
      </c>
      <c r="X7" s="440" t="str">
        <f>IF(Custom!$V7="","",Custom!$R7-Custom!$V7)</f>
        <v/>
      </c>
      <c r="Y7" s="441" t="str">
        <f>IFERROR(Custom!$X7/Custom!$U7, "")</f>
        <v/>
      </c>
    </row>
    <row r="8" spans="2:25" s="21" customFormat="1" ht="15" x14ac:dyDescent="0.25">
      <c r="B8" s="15">
        <v>5</v>
      </c>
      <c r="C8" s="395"/>
      <c r="D8" s="394"/>
      <c r="E8" s="394"/>
      <c r="F8" s="394"/>
      <c r="G8" s="391" t="str">
        <f>IF(Custom!$F8=0, "", IF(Custom!$F8="Default", VLOOKUP(Custom!$D8,Table_BldgType,2,FALSE), IF(Custom!$F8="Override","Enter Hours")))</f>
        <v/>
      </c>
      <c r="H8" s="395"/>
      <c r="I8" s="394"/>
      <c r="J8" s="398"/>
      <c r="K8" s="394"/>
      <c r="L8" s="329" t="str">
        <f>IFERROR(VLOOKUP(I8,'Fixture codes'!$C:$K,6,FALSE),"")</f>
        <v/>
      </c>
      <c r="M8" s="395"/>
      <c r="N8" s="398"/>
      <c r="O8" s="394"/>
      <c r="P8" s="394"/>
      <c r="Q8" s="394"/>
      <c r="R8" s="403"/>
      <c r="S8" s="438" t="str">
        <f t="shared" si="1"/>
        <v/>
      </c>
      <c r="T8" s="439" t="str">
        <f>IFERROR(($H8*$L8*IF(K8='Lookup tables'!$P$3,1,Value_LtgControls_CF)-$M8*$O8*IF(Custom!$Q8='Lookup tables'!$P$3,1,Value_LtgControls_CF))/1000*VLOOKUP($E8,Table_IEF,2,FALSE)*VLOOKUP(D8,Table_BldgType,3,FALSE)*IF($D8="Outdoor",Value_ExtLtg_CF,1),"")</f>
        <v/>
      </c>
      <c r="U8" s="440" t="str">
        <f>IFERROR(Custom!$S8*Input_AvgkWhRate,"")</f>
        <v/>
      </c>
      <c r="V8" s="440" t="str">
        <f t="shared" si="0"/>
        <v/>
      </c>
      <c r="W8" s="440" t="str">
        <f>IF(R8&lt;&gt;"",Custom!$R8,"")</f>
        <v/>
      </c>
      <c r="X8" s="440" t="str">
        <f>IF(Custom!$V8="","",Custom!$R8-Custom!$V8)</f>
        <v/>
      </c>
      <c r="Y8" s="441" t="str">
        <f>IFERROR(Custom!$X8/Custom!$U8, "")</f>
        <v/>
      </c>
    </row>
    <row r="9" spans="2:25" s="21" customFormat="1" ht="15" x14ac:dyDescent="0.25">
      <c r="B9" s="15">
        <v>6</v>
      </c>
      <c r="C9" s="395"/>
      <c r="D9" s="394"/>
      <c r="E9" s="394"/>
      <c r="F9" s="394"/>
      <c r="G9" s="391" t="str">
        <f>IF(Custom!$F9=0, "", IF(Custom!$F9="Default", VLOOKUP(Custom!$D9,Table_BldgType,2,FALSE), IF(Custom!$F9="Override","Enter Hours")))</f>
        <v/>
      </c>
      <c r="H9" s="395"/>
      <c r="I9" s="394"/>
      <c r="J9" s="398"/>
      <c r="K9" s="394"/>
      <c r="L9" s="329" t="str">
        <f>IFERROR(VLOOKUP(I9,'Fixture codes'!$C:$K,6,FALSE),"")</f>
        <v/>
      </c>
      <c r="M9" s="395"/>
      <c r="N9" s="398"/>
      <c r="O9" s="394"/>
      <c r="P9" s="394"/>
      <c r="Q9" s="394"/>
      <c r="R9" s="403"/>
      <c r="S9" s="438" t="str">
        <f t="shared" si="1"/>
        <v/>
      </c>
      <c r="T9" s="439" t="str">
        <f>IFERROR(($H9*$L9*IF(K9='Lookup tables'!$P$3,1,Value_LtgControls_CF)-$M9*$O9*IF(Custom!$Q9='Lookup tables'!$P$3,1,Value_LtgControls_CF))/1000*VLOOKUP($E9,Table_IEF,2,FALSE)*VLOOKUP(D9,Table_BldgType,3,FALSE)*IF($D9="Outdoor",Value_ExtLtg_CF,1),"")</f>
        <v/>
      </c>
      <c r="U9" s="440" t="str">
        <f>IFERROR(Custom!$S9*Input_AvgkWhRate,"")</f>
        <v/>
      </c>
      <c r="V9" s="440" t="str">
        <f t="shared" si="0"/>
        <v/>
      </c>
      <c r="W9" s="440" t="str">
        <f>IF(R9&lt;&gt;"",Custom!$R9,"")</f>
        <v/>
      </c>
      <c r="X9" s="440" t="str">
        <f>IF(Custom!$V9="","",Custom!$R9-Custom!$V9)</f>
        <v/>
      </c>
      <c r="Y9" s="441" t="str">
        <f>IFERROR(Custom!$X9/Custom!$U9, "")</f>
        <v/>
      </c>
    </row>
    <row r="10" spans="2:25" s="21" customFormat="1" ht="15" x14ac:dyDescent="0.25">
      <c r="B10" s="15">
        <v>7</v>
      </c>
      <c r="C10" s="395"/>
      <c r="D10" s="394"/>
      <c r="E10" s="394"/>
      <c r="F10" s="394"/>
      <c r="G10" s="391" t="str">
        <f>IF(Custom!$F10=0, "", IF(Custom!$F10="Default", VLOOKUP(Custom!$D10,Table_BldgType,2,FALSE), IF(Custom!$F10="Override","Enter Hours")))</f>
        <v/>
      </c>
      <c r="H10" s="395"/>
      <c r="I10" s="394"/>
      <c r="J10" s="398"/>
      <c r="K10" s="394"/>
      <c r="L10" s="329" t="str">
        <f>IFERROR(VLOOKUP(I10,'Fixture codes'!$C:$K,6,FALSE),"")</f>
        <v/>
      </c>
      <c r="M10" s="395"/>
      <c r="N10" s="398"/>
      <c r="O10" s="394"/>
      <c r="P10" s="394"/>
      <c r="Q10" s="394"/>
      <c r="R10" s="403"/>
      <c r="S10" s="438" t="str">
        <f t="shared" si="1"/>
        <v/>
      </c>
      <c r="T10" s="439" t="str">
        <f>IFERROR(($H10*$L10*IF(K10='Lookup tables'!$P$3,1,Value_LtgControls_CF)-$M10*$O10*IF(Custom!$Q10='Lookup tables'!$P$3,1,Value_LtgControls_CF))/1000*VLOOKUP($E10,Table_IEF,2,FALSE)*VLOOKUP(D10,Table_BldgType,3,FALSE)*IF($D10="Outdoor",Value_ExtLtg_CF,1),"")</f>
        <v/>
      </c>
      <c r="U10" s="440" t="str">
        <f>IFERROR(Custom!$S10*Input_AvgkWhRate,"")</f>
        <v/>
      </c>
      <c r="V10" s="440" t="str">
        <f t="shared" si="0"/>
        <v/>
      </c>
      <c r="W10" s="440" t="str">
        <f>IF(R10&lt;&gt;"",Custom!$R10,"")</f>
        <v/>
      </c>
      <c r="X10" s="440" t="str">
        <f>IF(Custom!$V10="","",Custom!$R10-Custom!$V10)</f>
        <v/>
      </c>
      <c r="Y10" s="441" t="str">
        <f>IFERROR(Custom!$X10/Custom!$U10, "")</f>
        <v/>
      </c>
    </row>
    <row r="11" spans="2:25" s="21" customFormat="1" ht="15" x14ac:dyDescent="0.25">
      <c r="B11" s="15">
        <v>8</v>
      </c>
      <c r="C11" s="395"/>
      <c r="D11" s="394"/>
      <c r="E11" s="394"/>
      <c r="F11" s="394"/>
      <c r="G11" s="391" t="str">
        <f>IF(Custom!$F11=0, "", IF(Custom!$F11="Default", VLOOKUP(Custom!$D11,Table_BldgType,2,FALSE), IF(Custom!$F11="Override","Enter Hours")))</f>
        <v/>
      </c>
      <c r="H11" s="395"/>
      <c r="I11" s="394"/>
      <c r="J11" s="398"/>
      <c r="K11" s="394"/>
      <c r="L11" s="329" t="str">
        <f>IFERROR(VLOOKUP(I11,'Fixture codes'!$C:$K,6,FALSE),"")</f>
        <v/>
      </c>
      <c r="M11" s="395"/>
      <c r="N11" s="398"/>
      <c r="O11" s="394"/>
      <c r="P11" s="394"/>
      <c r="Q11" s="394"/>
      <c r="R11" s="403"/>
      <c r="S11" s="438" t="str">
        <f t="shared" si="1"/>
        <v/>
      </c>
      <c r="T11" s="439" t="str">
        <f>IFERROR(($H11*$L11*IF(K11='Lookup tables'!$P$3,1,Value_LtgControls_CF)-$M11*$O11*IF(Custom!$Q11='Lookup tables'!$P$3,1,Value_LtgControls_CF))/1000*VLOOKUP($E11,Table_IEF,2,FALSE)*VLOOKUP(D11,Table_BldgType,3,FALSE)*IF($D11="Outdoor",Value_ExtLtg_CF,1),"")</f>
        <v/>
      </c>
      <c r="U11" s="440" t="str">
        <f>IFERROR(Custom!$S11*Input_AvgkWhRate,"")</f>
        <v/>
      </c>
      <c r="V11" s="440" t="str">
        <f t="shared" si="0"/>
        <v/>
      </c>
      <c r="W11" s="440" t="str">
        <f>IF(R11&lt;&gt;"",Custom!$R11,"")</f>
        <v/>
      </c>
      <c r="X11" s="440" t="str">
        <f>IF(Custom!$V11="","",Custom!$R11-Custom!$V11)</f>
        <v/>
      </c>
      <c r="Y11" s="441" t="str">
        <f>IFERROR(Custom!$X11/Custom!$U11, "")</f>
        <v/>
      </c>
    </row>
    <row r="12" spans="2:25" s="21" customFormat="1" ht="15" x14ac:dyDescent="0.25">
      <c r="B12" s="15">
        <v>9</v>
      </c>
      <c r="C12" s="395"/>
      <c r="D12" s="394"/>
      <c r="E12" s="394"/>
      <c r="F12" s="394"/>
      <c r="G12" s="391" t="str">
        <f>IF(Custom!$F12=0, "", IF(Custom!$F12="Default", VLOOKUP(Custom!$D12,Table_BldgType,2,FALSE), IF(Custom!$F12="Override","Enter Hours")))</f>
        <v/>
      </c>
      <c r="H12" s="395"/>
      <c r="I12" s="394"/>
      <c r="J12" s="398"/>
      <c r="K12" s="394"/>
      <c r="L12" s="329" t="str">
        <f>IFERROR(VLOOKUP(I12,'Fixture codes'!$C:$K,6,FALSE),"")</f>
        <v/>
      </c>
      <c r="M12" s="395"/>
      <c r="N12" s="398"/>
      <c r="O12" s="394"/>
      <c r="P12" s="394"/>
      <c r="Q12" s="394"/>
      <c r="R12" s="403"/>
      <c r="S12" s="438" t="str">
        <f t="shared" si="1"/>
        <v/>
      </c>
      <c r="T12" s="439" t="str">
        <f>IFERROR(($H12*$L12*IF(K12='Lookup tables'!$P$3,1,Value_LtgControls_CF)-$M12*$O12*IF(Custom!$Q12='Lookup tables'!$P$3,1,Value_LtgControls_CF))/1000*VLOOKUP($E12,Table_IEF,2,FALSE)*VLOOKUP(D12,Table_BldgType,3,FALSE)*IF($D12="Outdoor",Value_ExtLtg_CF,1),"")</f>
        <v/>
      </c>
      <c r="U12" s="440" t="str">
        <f>IFERROR(Custom!$S12*Input_AvgkWhRate,"")</f>
        <v/>
      </c>
      <c r="V12" s="440" t="str">
        <f t="shared" si="0"/>
        <v/>
      </c>
      <c r="W12" s="440" t="str">
        <f>IF(R12&lt;&gt;"",Custom!$R12,"")</f>
        <v/>
      </c>
      <c r="X12" s="440" t="str">
        <f>IF(Custom!$V12="","",Custom!$R12-Custom!$V12)</f>
        <v/>
      </c>
      <c r="Y12" s="441" t="str">
        <f>IFERROR(Custom!$X12/Custom!$U12, "")</f>
        <v/>
      </c>
    </row>
    <row r="13" spans="2:25" s="21" customFormat="1" ht="15" x14ac:dyDescent="0.25">
      <c r="B13" s="15">
        <v>10</v>
      </c>
      <c r="C13" s="395"/>
      <c r="D13" s="394"/>
      <c r="E13" s="394"/>
      <c r="F13" s="394"/>
      <c r="G13" s="391" t="str">
        <f>IF(Custom!$F13=0, "", IF(Custom!$F13="Default", VLOOKUP(Custom!$D13,Table_BldgType,2,FALSE), IF(Custom!$F13="Override","Enter Hours")))</f>
        <v/>
      </c>
      <c r="H13" s="395"/>
      <c r="I13" s="394"/>
      <c r="J13" s="398"/>
      <c r="K13" s="394"/>
      <c r="L13" s="329" t="str">
        <f>IFERROR(VLOOKUP(I13,'Fixture codes'!$C:$K,6,FALSE),"")</f>
        <v/>
      </c>
      <c r="M13" s="395"/>
      <c r="N13" s="398"/>
      <c r="O13" s="394"/>
      <c r="P13" s="394"/>
      <c r="Q13" s="394"/>
      <c r="R13" s="403"/>
      <c r="S13" s="438" t="str">
        <f t="shared" si="1"/>
        <v/>
      </c>
      <c r="T13" s="439" t="str">
        <f>IFERROR(($H13*$L13*IF(K13='Lookup tables'!$P$3,1,Value_LtgControls_CF)-$M13*$O13*IF(Custom!$Q13='Lookup tables'!$P$3,1,Value_LtgControls_CF))/1000*VLOOKUP($E13,Table_IEF,2,FALSE)*VLOOKUP(D13,Table_BldgType,3,FALSE)*IF($D13="Outdoor",Value_ExtLtg_CF,1),"")</f>
        <v/>
      </c>
      <c r="U13" s="440" t="str">
        <f>IFERROR(Custom!$S13*Input_AvgkWhRate,"")</f>
        <v/>
      </c>
      <c r="V13" s="440" t="str">
        <f t="shared" si="0"/>
        <v/>
      </c>
      <c r="W13" s="440" t="str">
        <f>IF(R13&lt;&gt;"",Custom!$R13,"")</f>
        <v/>
      </c>
      <c r="X13" s="440" t="str">
        <f>IF(Custom!$V13="","",Custom!$R13-Custom!$V13)</f>
        <v/>
      </c>
      <c r="Y13" s="441" t="str">
        <f>IFERROR(Custom!$X13/Custom!$U13, "")</f>
        <v/>
      </c>
    </row>
    <row r="14" spans="2:25" s="21" customFormat="1" ht="15" x14ac:dyDescent="0.25">
      <c r="B14" s="15">
        <v>11</v>
      </c>
      <c r="C14" s="395"/>
      <c r="D14" s="394"/>
      <c r="E14" s="394"/>
      <c r="F14" s="394"/>
      <c r="G14" s="391" t="str">
        <f>IF(Custom!$F14=0, "", IF(Custom!$F14="Default", VLOOKUP(Custom!$D14,Table_BldgType,2,FALSE), IF(Custom!$F14="Override","Enter Hours")))</f>
        <v/>
      </c>
      <c r="H14" s="395"/>
      <c r="I14" s="394"/>
      <c r="J14" s="398"/>
      <c r="K14" s="394"/>
      <c r="L14" s="329" t="str">
        <f>IFERROR(VLOOKUP(I14,'Fixture codes'!$C:$K,6,FALSE),"")</f>
        <v/>
      </c>
      <c r="M14" s="395"/>
      <c r="N14" s="398"/>
      <c r="O14" s="394"/>
      <c r="P14" s="394"/>
      <c r="Q14" s="394"/>
      <c r="R14" s="403"/>
      <c r="S14" s="438" t="str">
        <f t="shared" si="1"/>
        <v/>
      </c>
      <c r="T14" s="439" t="str">
        <f>IFERROR(($H14*$L14*IF(K14='Lookup tables'!$P$3,1,Value_LtgControls_CF)-$M14*$O14*IF(Custom!$Q14='Lookup tables'!$P$3,1,Value_LtgControls_CF))/1000*VLOOKUP($E14,Table_IEF,2,FALSE)*VLOOKUP(D14,Table_BldgType,3,FALSE)*IF($D14="Outdoor",Value_ExtLtg_CF,1),"")</f>
        <v/>
      </c>
      <c r="U14" s="440" t="str">
        <f>IFERROR(Custom!$S14*Input_AvgkWhRate,"")</f>
        <v/>
      </c>
      <c r="V14" s="440" t="str">
        <f t="shared" si="0"/>
        <v/>
      </c>
      <c r="W14" s="440" t="str">
        <f>IF(R14&lt;&gt;"",Custom!$R14,"")</f>
        <v/>
      </c>
      <c r="X14" s="440" t="str">
        <f>IF(Custom!$V14="","",Custom!$R14-Custom!$V14)</f>
        <v/>
      </c>
      <c r="Y14" s="441" t="str">
        <f>IFERROR(Custom!$X14/Custom!$U14, "")</f>
        <v/>
      </c>
    </row>
    <row r="15" spans="2:25" s="21" customFormat="1" ht="15" x14ac:dyDescent="0.25">
      <c r="B15" s="15">
        <v>12</v>
      </c>
      <c r="C15" s="395"/>
      <c r="D15" s="394"/>
      <c r="E15" s="394"/>
      <c r="F15" s="394"/>
      <c r="G15" s="391" t="str">
        <f>IF(Custom!$F15=0, "", IF(Custom!$F15="Default", VLOOKUP(Custom!$D15,Table_BldgType,2,FALSE), IF(Custom!$F15="Override","Enter Hours")))</f>
        <v/>
      </c>
      <c r="H15" s="395"/>
      <c r="I15" s="394"/>
      <c r="J15" s="398"/>
      <c r="K15" s="394"/>
      <c r="L15" s="329" t="str">
        <f>IFERROR(VLOOKUP(I15,'Fixture codes'!$C:$K,6,FALSE),"")</f>
        <v/>
      </c>
      <c r="M15" s="395"/>
      <c r="N15" s="398"/>
      <c r="O15" s="394"/>
      <c r="P15" s="394"/>
      <c r="Q15" s="394"/>
      <c r="R15" s="403"/>
      <c r="S15" s="438" t="str">
        <f t="shared" si="1"/>
        <v/>
      </c>
      <c r="T15" s="439" t="str">
        <f>IFERROR(($H15*$L15*IF(K15='Lookup tables'!$P$3,1,Value_LtgControls_CF)-$M15*$O15*IF(Custom!$Q15='Lookup tables'!$P$3,1,Value_LtgControls_CF))/1000*VLOOKUP($E15,Table_IEF,2,FALSE)*VLOOKUP(D15,Table_BldgType,3,FALSE)*IF($D15="Outdoor",Value_ExtLtg_CF,1),"")</f>
        <v/>
      </c>
      <c r="U15" s="440" t="str">
        <f>IFERROR(Custom!$S15*Input_AvgkWhRate,"")</f>
        <v/>
      </c>
      <c r="V15" s="440" t="str">
        <f t="shared" si="0"/>
        <v/>
      </c>
      <c r="W15" s="440" t="str">
        <f>IF(R15&lt;&gt;"",Custom!$R15,"")</f>
        <v/>
      </c>
      <c r="X15" s="440" t="str">
        <f>IF(Custom!$V15="","",Custom!$R15-Custom!$V15)</f>
        <v/>
      </c>
      <c r="Y15" s="441" t="str">
        <f>IFERROR(Custom!$X15/Custom!$U15, "")</f>
        <v/>
      </c>
    </row>
    <row r="16" spans="2:25" s="21" customFormat="1" ht="15" x14ac:dyDescent="0.25">
      <c r="B16" s="15">
        <v>13</v>
      </c>
      <c r="C16" s="395"/>
      <c r="D16" s="394"/>
      <c r="E16" s="394"/>
      <c r="F16" s="394"/>
      <c r="G16" s="391" t="str">
        <f>IF(Custom!$F16=0, "", IF(Custom!$F16="Default", VLOOKUP(Custom!$D16,Table_BldgType,2,FALSE), IF(Custom!$F16="Override","Enter Hours")))</f>
        <v/>
      </c>
      <c r="H16" s="395"/>
      <c r="I16" s="394"/>
      <c r="J16" s="398"/>
      <c r="K16" s="394"/>
      <c r="L16" s="329" t="str">
        <f>IFERROR(VLOOKUP(I16,'Fixture codes'!$C:$K,6,FALSE),"")</f>
        <v/>
      </c>
      <c r="M16" s="395"/>
      <c r="N16" s="398"/>
      <c r="O16" s="394"/>
      <c r="P16" s="394"/>
      <c r="Q16" s="394"/>
      <c r="R16" s="403"/>
      <c r="S16" s="438" t="str">
        <f t="shared" si="1"/>
        <v/>
      </c>
      <c r="T16" s="439" t="str">
        <f>IFERROR(($H16*$L16*IF(K16='Lookup tables'!$P$3,1,Value_LtgControls_CF)-$M16*$O16*IF(Custom!$Q16='Lookup tables'!$P$3,1,Value_LtgControls_CF))/1000*VLOOKUP($E16,Table_IEF,2,FALSE)*VLOOKUP(D16,Table_BldgType,3,FALSE)*IF($D16="Outdoor",Value_ExtLtg_CF,1),"")</f>
        <v/>
      </c>
      <c r="U16" s="440" t="str">
        <f>IFERROR(Custom!$S16*Input_AvgkWhRate,"")</f>
        <v/>
      </c>
      <c r="V16" s="440" t="str">
        <f t="shared" si="0"/>
        <v/>
      </c>
      <c r="W16" s="440" t="str">
        <f>IF(R16&lt;&gt;"",Custom!$R16,"")</f>
        <v/>
      </c>
      <c r="X16" s="440" t="str">
        <f>IF(Custom!$V16="","",Custom!$R16-Custom!$V16)</f>
        <v/>
      </c>
      <c r="Y16" s="441" t="str">
        <f>IFERROR(Custom!$X16/Custom!$U16, "")</f>
        <v/>
      </c>
    </row>
    <row r="17" spans="2:25" s="21" customFormat="1" ht="15" x14ac:dyDescent="0.25">
      <c r="B17" s="15">
        <v>14</v>
      </c>
      <c r="C17" s="395"/>
      <c r="D17" s="394"/>
      <c r="E17" s="394"/>
      <c r="F17" s="394"/>
      <c r="G17" s="391" t="str">
        <f>IF(Custom!$F17=0, "", IF(Custom!$F17="Default", VLOOKUP(Custom!$D17,Table_BldgType,2,FALSE), IF(Custom!$F17="Override","Enter Hours")))</f>
        <v/>
      </c>
      <c r="H17" s="395"/>
      <c r="I17" s="394"/>
      <c r="J17" s="398"/>
      <c r="K17" s="394"/>
      <c r="L17" s="329" t="str">
        <f>IFERROR(VLOOKUP(I17,'Fixture codes'!$C:$K,6,FALSE),"")</f>
        <v/>
      </c>
      <c r="M17" s="395"/>
      <c r="N17" s="398"/>
      <c r="O17" s="394"/>
      <c r="P17" s="394"/>
      <c r="Q17" s="394"/>
      <c r="R17" s="403"/>
      <c r="S17" s="438" t="str">
        <f t="shared" si="1"/>
        <v/>
      </c>
      <c r="T17" s="439" t="str">
        <f>IFERROR(($H17*$L17*IF(K17='Lookup tables'!$P$3,1,Value_LtgControls_CF)-$M17*$O17*IF(Custom!$Q17='Lookup tables'!$P$3,1,Value_LtgControls_CF))/1000*VLOOKUP($E17,Table_IEF,2,FALSE)*VLOOKUP(D17,Table_BldgType,3,FALSE)*IF($D17="Outdoor",Value_ExtLtg_CF,1),"")</f>
        <v/>
      </c>
      <c r="U17" s="440" t="str">
        <f>IFERROR(Custom!$S17*Input_AvgkWhRate,"")</f>
        <v/>
      </c>
      <c r="V17" s="440" t="str">
        <f t="shared" si="0"/>
        <v/>
      </c>
      <c r="W17" s="440" t="str">
        <f>IF(R17&lt;&gt;"",Custom!$R17,"")</f>
        <v/>
      </c>
      <c r="X17" s="440" t="str">
        <f>IF(Custom!$V17="","",Custom!$R17-Custom!$V17)</f>
        <v/>
      </c>
      <c r="Y17" s="441" t="str">
        <f>IFERROR(Custom!$X17/Custom!$U17, "")</f>
        <v/>
      </c>
    </row>
    <row r="18" spans="2:25" s="21" customFormat="1" ht="15" x14ac:dyDescent="0.25">
      <c r="B18" s="15">
        <v>15</v>
      </c>
      <c r="C18" s="395"/>
      <c r="D18" s="394"/>
      <c r="E18" s="394"/>
      <c r="F18" s="394"/>
      <c r="G18" s="391" t="str">
        <f>IF(Custom!$F18=0, "", IF(Custom!$F18="Default", VLOOKUP(Custom!$D18,Table_BldgType,2,FALSE), IF(Custom!$F18="Override","Enter Hours")))</f>
        <v/>
      </c>
      <c r="H18" s="395"/>
      <c r="I18" s="394"/>
      <c r="J18" s="398"/>
      <c r="K18" s="394"/>
      <c r="L18" s="329" t="str">
        <f>IFERROR(VLOOKUP(I18,'Fixture codes'!$C:$K,6,FALSE),"")</f>
        <v/>
      </c>
      <c r="M18" s="395"/>
      <c r="N18" s="398"/>
      <c r="O18" s="394"/>
      <c r="P18" s="394"/>
      <c r="Q18" s="394"/>
      <c r="R18" s="403"/>
      <c r="S18" s="438" t="str">
        <f t="shared" si="1"/>
        <v/>
      </c>
      <c r="T18" s="439" t="str">
        <f>IFERROR(($H18*$L18*IF(K18='Lookup tables'!$P$3,1,Value_LtgControls_CF)-$M18*$O18*IF(Custom!$Q18='Lookup tables'!$P$3,1,Value_LtgControls_CF))/1000*VLOOKUP($E18,Table_IEF,2,FALSE)*VLOOKUP(D18,Table_BldgType,3,FALSE)*IF($D18="Outdoor",Value_ExtLtg_CF,1),"")</f>
        <v/>
      </c>
      <c r="U18" s="440" t="str">
        <f>IFERROR(Custom!$S18*Input_AvgkWhRate,"")</f>
        <v/>
      </c>
      <c r="V18" s="440" t="str">
        <f t="shared" si="0"/>
        <v/>
      </c>
      <c r="W18" s="440" t="str">
        <f>IF(R18&lt;&gt;"",Custom!$R18,"")</f>
        <v/>
      </c>
      <c r="X18" s="440" t="str">
        <f>IF(Custom!$V18="","",Custom!$R18-Custom!$V18)</f>
        <v/>
      </c>
      <c r="Y18" s="441" t="str">
        <f>IFERROR(Custom!$X18/Custom!$U18, "")</f>
        <v/>
      </c>
    </row>
    <row r="19" spans="2:25" s="21" customFormat="1" ht="15" x14ac:dyDescent="0.25">
      <c r="B19" s="15">
        <v>16</v>
      </c>
      <c r="C19" s="395"/>
      <c r="D19" s="394"/>
      <c r="E19" s="394"/>
      <c r="F19" s="394"/>
      <c r="G19" s="391" t="str">
        <f>IF(Custom!$F19=0, "", IF(Custom!$F19="Default", VLOOKUP(Custom!$D19,Table_BldgType,2,FALSE), IF(Custom!$F19="Override","Enter Hours")))</f>
        <v/>
      </c>
      <c r="H19" s="395"/>
      <c r="I19" s="394"/>
      <c r="J19" s="398"/>
      <c r="K19" s="394"/>
      <c r="L19" s="329" t="str">
        <f>IFERROR(VLOOKUP(I19,'Fixture codes'!$C:$K,6,FALSE),"")</f>
        <v/>
      </c>
      <c r="M19" s="395"/>
      <c r="N19" s="398"/>
      <c r="O19" s="394"/>
      <c r="P19" s="394"/>
      <c r="Q19" s="394"/>
      <c r="R19" s="403"/>
      <c r="S19" s="438" t="str">
        <f t="shared" si="1"/>
        <v/>
      </c>
      <c r="T19" s="439" t="str">
        <f>IFERROR(($H19*$L19*IF(K19='Lookup tables'!$P$3,1,Value_LtgControls_CF)-$M19*$O19*IF(Custom!$Q19='Lookup tables'!$P$3,1,Value_LtgControls_CF))/1000*VLOOKUP($E19,Table_IEF,2,FALSE)*VLOOKUP(D19,Table_BldgType,3,FALSE)*IF($D19="Outdoor",Value_ExtLtg_CF,1),"")</f>
        <v/>
      </c>
      <c r="U19" s="440" t="str">
        <f>IFERROR(Custom!$S19*Input_AvgkWhRate,"")</f>
        <v/>
      </c>
      <c r="V19" s="440" t="str">
        <f t="shared" si="0"/>
        <v/>
      </c>
      <c r="W19" s="440" t="str">
        <f>IF(R19&lt;&gt;"",Custom!$R19,"")</f>
        <v/>
      </c>
      <c r="X19" s="440" t="str">
        <f>IF(Custom!$V19="","",Custom!$R19-Custom!$V19)</f>
        <v/>
      </c>
      <c r="Y19" s="441" t="str">
        <f>IFERROR(Custom!$X19/Custom!$U19, "")</f>
        <v/>
      </c>
    </row>
    <row r="20" spans="2:25" s="21" customFormat="1" ht="15" x14ac:dyDescent="0.25">
      <c r="B20" s="15">
        <v>17</v>
      </c>
      <c r="C20" s="395"/>
      <c r="D20" s="394"/>
      <c r="E20" s="394"/>
      <c r="F20" s="394"/>
      <c r="G20" s="391" t="str">
        <f>IF(Custom!$F20=0, "", IF(Custom!$F20="Default", VLOOKUP(Custom!$D20,Table_BldgType,2,FALSE), IF(Custom!$F20="Override","Enter Hours")))</f>
        <v/>
      </c>
      <c r="H20" s="395"/>
      <c r="I20" s="394"/>
      <c r="J20" s="398"/>
      <c r="K20" s="394"/>
      <c r="L20" s="329" t="str">
        <f>IFERROR(VLOOKUP(I20,'Fixture codes'!$C:$K,6,FALSE),"")</f>
        <v/>
      </c>
      <c r="M20" s="395"/>
      <c r="N20" s="398"/>
      <c r="O20" s="394"/>
      <c r="P20" s="394"/>
      <c r="Q20" s="394"/>
      <c r="R20" s="403"/>
      <c r="S20" s="438" t="str">
        <f t="shared" si="1"/>
        <v/>
      </c>
      <c r="T20" s="439" t="str">
        <f>IFERROR(($H20*$L20*IF(K20='Lookup tables'!$P$3,1,Value_LtgControls_CF)-$M20*$O20*IF(Custom!$Q20='Lookup tables'!$P$3,1,Value_LtgControls_CF))/1000*VLOOKUP($E20,Table_IEF,2,FALSE)*VLOOKUP(D20,Table_BldgType,3,FALSE)*IF($D20="Outdoor",Value_ExtLtg_CF,1),"")</f>
        <v/>
      </c>
      <c r="U20" s="440" t="str">
        <f>IFERROR(Custom!$S20*Input_AvgkWhRate,"")</f>
        <v/>
      </c>
      <c r="V20" s="440" t="str">
        <f t="shared" si="0"/>
        <v/>
      </c>
      <c r="W20" s="440" t="str">
        <f>IF(R20&lt;&gt;"",Custom!$R20,"")</f>
        <v/>
      </c>
      <c r="X20" s="440" t="str">
        <f>IF(Custom!$V20="","",Custom!$R20-Custom!$V20)</f>
        <v/>
      </c>
      <c r="Y20" s="441" t="str">
        <f>IFERROR(Custom!$X20/Custom!$U20, "")</f>
        <v/>
      </c>
    </row>
    <row r="21" spans="2:25" s="21" customFormat="1" ht="15" x14ac:dyDescent="0.25">
      <c r="B21" s="15">
        <v>18</v>
      </c>
      <c r="C21" s="395"/>
      <c r="D21" s="394"/>
      <c r="E21" s="394"/>
      <c r="F21" s="394"/>
      <c r="G21" s="391" t="str">
        <f>IF(Custom!$F21=0, "", IF(Custom!$F21="Default", VLOOKUP(Custom!$D21,Table_BldgType,2,FALSE), IF(Custom!$F21="Override","Enter Hours")))</f>
        <v/>
      </c>
      <c r="H21" s="395"/>
      <c r="I21" s="394"/>
      <c r="J21" s="398"/>
      <c r="K21" s="394"/>
      <c r="L21" s="329" t="str">
        <f>IFERROR(VLOOKUP(I21,'Fixture codes'!$C:$K,6,FALSE),"")</f>
        <v/>
      </c>
      <c r="M21" s="395"/>
      <c r="N21" s="398"/>
      <c r="O21" s="394"/>
      <c r="P21" s="394"/>
      <c r="Q21" s="394"/>
      <c r="R21" s="403"/>
      <c r="S21" s="438" t="str">
        <f t="shared" si="1"/>
        <v/>
      </c>
      <c r="T21" s="439" t="str">
        <f>IFERROR(($H21*$L21*IF(K21='Lookup tables'!$P$3,1,Value_LtgControls_CF)-$M21*$O21*IF(Custom!$Q21='Lookup tables'!$P$3,1,Value_LtgControls_CF))/1000*VLOOKUP($E21,Table_IEF,2,FALSE)*VLOOKUP(D21,Table_BldgType,3,FALSE)*IF($D21="Outdoor",Value_ExtLtg_CF,1),"")</f>
        <v/>
      </c>
      <c r="U21" s="440" t="str">
        <f>IFERROR(Custom!$S21*Input_AvgkWhRate,"")</f>
        <v/>
      </c>
      <c r="V21" s="440" t="str">
        <f t="shared" si="0"/>
        <v/>
      </c>
      <c r="W21" s="440" t="str">
        <f>IF(R21&lt;&gt;"",Custom!$R21,"")</f>
        <v/>
      </c>
      <c r="X21" s="440" t="str">
        <f>IF(Custom!$V21="","",Custom!$R21-Custom!$V21)</f>
        <v/>
      </c>
      <c r="Y21" s="441" t="str">
        <f>IFERROR(Custom!$X21/Custom!$U21, "")</f>
        <v/>
      </c>
    </row>
    <row r="22" spans="2:25" s="21" customFormat="1" ht="15" x14ac:dyDescent="0.25">
      <c r="B22" s="15">
        <v>19</v>
      </c>
      <c r="C22" s="395"/>
      <c r="D22" s="394"/>
      <c r="E22" s="394"/>
      <c r="F22" s="394"/>
      <c r="G22" s="391" t="str">
        <f>IF(Custom!$F22=0, "", IF(Custom!$F22="Default", VLOOKUP(Custom!$D22,Table_BldgType,2,FALSE), IF(Custom!$F22="Override","Enter Hours")))</f>
        <v/>
      </c>
      <c r="H22" s="395"/>
      <c r="I22" s="394"/>
      <c r="J22" s="398"/>
      <c r="K22" s="394"/>
      <c r="L22" s="329" t="str">
        <f>IFERROR(VLOOKUP(I22,'Fixture codes'!$C:$K,6,FALSE),"")</f>
        <v/>
      </c>
      <c r="M22" s="395"/>
      <c r="N22" s="398"/>
      <c r="O22" s="394"/>
      <c r="P22" s="394"/>
      <c r="Q22" s="394"/>
      <c r="R22" s="403"/>
      <c r="S22" s="438" t="str">
        <f t="shared" si="1"/>
        <v/>
      </c>
      <c r="T22" s="439" t="str">
        <f>IFERROR(($H22*$L22*IF(K22='Lookup tables'!$P$3,1,Value_LtgControls_CF)-$M22*$O22*IF(Custom!$Q22='Lookup tables'!$P$3,1,Value_LtgControls_CF))/1000*VLOOKUP($E22,Table_IEF,2,FALSE)*VLOOKUP(D22,Table_BldgType,3,FALSE)*IF($D22="Outdoor",Value_ExtLtg_CF,1),"")</f>
        <v/>
      </c>
      <c r="U22" s="440" t="str">
        <f>IFERROR(Custom!$S22*Input_AvgkWhRate,"")</f>
        <v/>
      </c>
      <c r="V22" s="440" t="str">
        <f t="shared" si="0"/>
        <v/>
      </c>
      <c r="W22" s="440" t="str">
        <f>IF(R22&lt;&gt;"",Custom!$R22,"")</f>
        <v/>
      </c>
      <c r="X22" s="440" t="str">
        <f>IF(Custom!$V22="","",Custom!$R22-Custom!$V22)</f>
        <v/>
      </c>
      <c r="Y22" s="441" t="str">
        <f>IFERROR(Custom!$X22/Custom!$U22, "")</f>
        <v/>
      </c>
    </row>
    <row r="23" spans="2:25" s="21" customFormat="1" ht="15" x14ac:dyDescent="0.25">
      <c r="B23" s="15">
        <v>20</v>
      </c>
      <c r="C23" s="395"/>
      <c r="D23" s="394"/>
      <c r="E23" s="394"/>
      <c r="F23" s="394"/>
      <c r="G23" s="391" t="str">
        <f>IF(Custom!$F23=0, "", IF(Custom!$F23="Default", VLOOKUP(Custom!$D23,Table_BldgType,2,FALSE), IF(Custom!$F23="Override","Enter Hours")))</f>
        <v/>
      </c>
      <c r="H23" s="395"/>
      <c r="I23" s="394"/>
      <c r="J23" s="398"/>
      <c r="K23" s="394"/>
      <c r="L23" s="329" t="str">
        <f>IFERROR(VLOOKUP(I23,'Fixture codes'!$C:$K,6,FALSE),"")</f>
        <v/>
      </c>
      <c r="M23" s="395"/>
      <c r="N23" s="398"/>
      <c r="O23" s="394"/>
      <c r="P23" s="394"/>
      <c r="Q23" s="394"/>
      <c r="R23" s="403"/>
      <c r="S23" s="438" t="str">
        <f t="shared" si="1"/>
        <v/>
      </c>
      <c r="T23" s="439" t="str">
        <f>IFERROR(($H23*$L23*IF(K23='Lookup tables'!$P$3,1,Value_LtgControls_CF)-$M23*$O23*IF(Custom!$Q23='Lookup tables'!$P$3,1,Value_LtgControls_CF))/1000*VLOOKUP($E23,Table_IEF,2,FALSE)*VLOOKUP(D23,Table_BldgType,3,FALSE)*IF($D23="Outdoor",Value_ExtLtg_CF,1),"")</f>
        <v/>
      </c>
      <c r="U23" s="440" t="str">
        <f>IFERROR(Custom!$S23*Input_AvgkWhRate,"")</f>
        <v/>
      </c>
      <c r="V23" s="440" t="str">
        <f t="shared" si="0"/>
        <v/>
      </c>
      <c r="W23" s="440" t="str">
        <f>IF(R23&lt;&gt;"",Custom!$R23,"")</f>
        <v/>
      </c>
      <c r="X23" s="440" t="str">
        <f>IF(Custom!$V23="","",Custom!$R23-Custom!$V23)</f>
        <v/>
      </c>
      <c r="Y23" s="441" t="str">
        <f>IFERROR(Custom!$X23/Custom!$U23, "")</f>
        <v/>
      </c>
    </row>
    <row r="24" spans="2:25" s="21" customFormat="1" ht="15" x14ac:dyDescent="0.25">
      <c r="B24" s="15">
        <v>21</v>
      </c>
      <c r="C24" s="395"/>
      <c r="D24" s="394"/>
      <c r="E24" s="394"/>
      <c r="F24" s="394"/>
      <c r="G24" s="391" t="str">
        <f>IF(Custom!$F24=0, "", IF(Custom!$F24="Default", VLOOKUP(Custom!$D24,Table_BldgType,2,FALSE), IF(Custom!$F24="Override","Enter Hours")))</f>
        <v/>
      </c>
      <c r="H24" s="395"/>
      <c r="I24" s="394"/>
      <c r="J24" s="398"/>
      <c r="K24" s="394"/>
      <c r="L24" s="329" t="str">
        <f>IFERROR(VLOOKUP(I24,'Fixture codes'!$C:$K,6,FALSE),"")</f>
        <v/>
      </c>
      <c r="M24" s="395"/>
      <c r="N24" s="398"/>
      <c r="O24" s="394"/>
      <c r="P24" s="394"/>
      <c r="Q24" s="394"/>
      <c r="R24" s="403"/>
      <c r="S24" s="438" t="str">
        <f t="shared" si="1"/>
        <v/>
      </c>
      <c r="T24" s="439" t="str">
        <f>IFERROR(($H24*$L24*IF(K24='Lookup tables'!$P$3,1,Value_LtgControls_CF)-$M24*$O24*IF(Custom!$Q24='Lookup tables'!$P$3,1,Value_LtgControls_CF))/1000*VLOOKUP($E24,Table_IEF,2,FALSE)*VLOOKUP(D24,Table_BldgType,3,FALSE)*IF($D24="Outdoor",Value_ExtLtg_CF,1),"")</f>
        <v/>
      </c>
      <c r="U24" s="440" t="str">
        <f>IFERROR(Custom!$S24*Input_AvgkWhRate,"")</f>
        <v/>
      </c>
      <c r="V24" s="440" t="str">
        <f t="shared" si="0"/>
        <v/>
      </c>
      <c r="W24" s="440" t="str">
        <f>IF(R24&lt;&gt;"",Custom!$R24,"")</f>
        <v/>
      </c>
      <c r="X24" s="440" t="str">
        <f>IF(Custom!$V24="","",Custom!$R24-Custom!$V24)</f>
        <v/>
      </c>
      <c r="Y24" s="441" t="str">
        <f>IFERROR(Custom!$X24/Custom!$U24, "")</f>
        <v/>
      </c>
    </row>
    <row r="25" spans="2:25" s="21" customFormat="1" ht="15" x14ac:dyDescent="0.25">
      <c r="B25" s="15">
        <v>22</v>
      </c>
      <c r="C25" s="395"/>
      <c r="D25" s="394"/>
      <c r="E25" s="394"/>
      <c r="F25" s="394"/>
      <c r="G25" s="391" t="str">
        <f>IF(Custom!$F25=0, "", IF(Custom!$F25="Default", VLOOKUP(Custom!$D25,Table_BldgType,2,FALSE), IF(Custom!$F25="Override","Enter Hours")))</f>
        <v/>
      </c>
      <c r="H25" s="395"/>
      <c r="I25" s="394"/>
      <c r="J25" s="398"/>
      <c r="K25" s="394"/>
      <c r="L25" s="329" t="str">
        <f>IFERROR(VLOOKUP(I25,'Fixture codes'!$C:$K,6,FALSE),"")</f>
        <v/>
      </c>
      <c r="M25" s="395"/>
      <c r="N25" s="398"/>
      <c r="O25" s="394"/>
      <c r="P25" s="394"/>
      <c r="Q25" s="394"/>
      <c r="R25" s="403"/>
      <c r="S25" s="438" t="str">
        <f t="shared" si="1"/>
        <v/>
      </c>
      <c r="T25" s="439" t="str">
        <f>IFERROR(($H25*$L25*IF(K25='Lookup tables'!$P$3,1,Value_LtgControls_CF)-$M25*$O25*IF(Custom!$Q25='Lookup tables'!$P$3,1,Value_LtgControls_CF))/1000*VLOOKUP($E25,Table_IEF,2,FALSE)*VLOOKUP(D25,Table_BldgType,3,FALSE)*IF($D25="Outdoor",Value_ExtLtg_CF,1),"")</f>
        <v/>
      </c>
      <c r="U25" s="440" t="str">
        <f>IFERROR(Custom!$S25*Input_AvgkWhRate,"")</f>
        <v/>
      </c>
      <c r="V25" s="440" t="str">
        <f t="shared" si="0"/>
        <v/>
      </c>
      <c r="W25" s="440" t="str">
        <f>IF(R25&lt;&gt;"",Custom!$R25,"")</f>
        <v/>
      </c>
      <c r="X25" s="440" t="str">
        <f>IF(Custom!$V25="","",Custom!$R25-Custom!$V25)</f>
        <v/>
      </c>
      <c r="Y25" s="441" t="str">
        <f>IFERROR(Custom!$X25/Custom!$U25, "")</f>
        <v/>
      </c>
    </row>
    <row r="26" spans="2:25" s="21" customFormat="1" ht="15" x14ac:dyDescent="0.25">
      <c r="B26" s="15">
        <v>23</v>
      </c>
      <c r="C26" s="395"/>
      <c r="D26" s="394"/>
      <c r="E26" s="394"/>
      <c r="F26" s="394"/>
      <c r="G26" s="391" t="str">
        <f>IF(Custom!$F26=0, "", IF(Custom!$F26="Default", VLOOKUP(Custom!$D26,Table_BldgType,2,FALSE), IF(Custom!$F26="Override","Enter Hours")))</f>
        <v/>
      </c>
      <c r="H26" s="395"/>
      <c r="I26" s="394"/>
      <c r="J26" s="398"/>
      <c r="K26" s="394"/>
      <c r="L26" s="329" t="str">
        <f>IFERROR(VLOOKUP(I26,'Fixture codes'!$C:$K,6,FALSE),"")</f>
        <v/>
      </c>
      <c r="M26" s="395"/>
      <c r="N26" s="398"/>
      <c r="O26" s="394"/>
      <c r="P26" s="394"/>
      <c r="Q26" s="394"/>
      <c r="R26" s="403"/>
      <c r="S26" s="438" t="str">
        <f t="shared" si="1"/>
        <v/>
      </c>
      <c r="T26" s="439" t="str">
        <f>IFERROR(($H26*$L26*IF(K26='Lookup tables'!$P$3,1,Value_LtgControls_CF)-$M26*$O26*IF(Custom!$Q26='Lookup tables'!$P$3,1,Value_LtgControls_CF))/1000*VLOOKUP($E26,Table_IEF,2,FALSE)*VLOOKUP(D26,Table_BldgType,3,FALSE)*IF($D26="Outdoor",Value_ExtLtg_CF,1),"")</f>
        <v/>
      </c>
      <c r="U26" s="440" t="str">
        <f>IFERROR(Custom!$S26*Input_AvgkWhRate,"")</f>
        <v/>
      </c>
      <c r="V26" s="440" t="str">
        <f t="shared" si="0"/>
        <v/>
      </c>
      <c r="W26" s="440" t="str">
        <f>IF(R26&lt;&gt;"",Custom!$R26,"")</f>
        <v/>
      </c>
      <c r="X26" s="440" t="str">
        <f>IF(Custom!$V26="","",Custom!$R26-Custom!$V26)</f>
        <v/>
      </c>
      <c r="Y26" s="441" t="str">
        <f>IFERROR(Custom!$X26/Custom!$U26, "")</f>
        <v/>
      </c>
    </row>
    <row r="27" spans="2:25" s="21" customFormat="1" ht="15" x14ac:dyDescent="0.25">
      <c r="B27" s="15">
        <v>24</v>
      </c>
      <c r="C27" s="395"/>
      <c r="D27" s="394"/>
      <c r="E27" s="394"/>
      <c r="F27" s="394"/>
      <c r="G27" s="391" t="str">
        <f>IF(Custom!$F27=0, "", IF(Custom!$F27="Default", VLOOKUP(Custom!$D27,Table_BldgType,2,FALSE), IF(Custom!$F27="Override","Enter Hours")))</f>
        <v/>
      </c>
      <c r="H27" s="395"/>
      <c r="I27" s="394"/>
      <c r="J27" s="398"/>
      <c r="K27" s="394"/>
      <c r="L27" s="329" t="str">
        <f>IFERROR(VLOOKUP(I27,'Fixture codes'!$C:$K,6,FALSE),"")</f>
        <v/>
      </c>
      <c r="M27" s="395"/>
      <c r="N27" s="398"/>
      <c r="O27" s="394"/>
      <c r="P27" s="394"/>
      <c r="Q27" s="394"/>
      <c r="R27" s="403"/>
      <c r="S27" s="438" t="str">
        <f t="shared" si="1"/>
        <v/>
      </c>
      <c r="T27" s="439" t="str">
        <f>IFERROR(($H27*$L27*IF(K27='Lookup tables'!$P$3,1,Value_LtgControls_CF)-$M27*$O27*IF(Custom!$Q27='Lookup tables'!$P$3,1,Value_LtgControls_CF))/1000*VLOOKUP($E27,Table_IEF,2,FALSE)*VLOOKUP(D27,Table_BldgType,3,FALSE)*IF($D27="Outdoor",Value_ExtLtg_CF,1),"")</f>
        <v/>
      </c>
      <c r="U27" s="440" t="str">
        <f>IFERROR(Custom!$S27*Input_AvgkWhRate,"")</f>
        <v/>
      </c>
      <c r="V27" s="440" t="str">
        <f t="shared" si="0"/>
        <v/>
      </c>
      <c r="W27" s="440" t="str">
        <f>IF(R27&lt;&gt;"",Custom!$R27,"")</f>
        <v/>
      </c>
      <c r="X27" s="440" t="str">
        <f>IF(Custom!$V27="","",Custom!$R27-Custom!$V27)</f>
        <v/>
      </c>
      <c r="Y27" s="441" t="str">
        <f>IFERROR(Custom!$X27/Custom!$U27, "")</f>
        <v/>
      </c>
    </row>
    <row r="28" spans="2:25" s="21" customFormat="1" ht="15" x14ac:dyDescent="0.25">
      <c r="B28" s="15">
        <v>25</v>
      </c>
      <c r="C28" s="395"/>
      <c r="D28" s="394"/>
      <c r="E28" s="394"/>
      <c r="F28" s="394"/>
      <c r="G28" s="391" t="str">
        <f>IF(Custom!$F28=0, "", IF(Custom!$F28="Default", VLOOKUP(Custom!$D28,Table_BldgType,2,FALSE), IF(Custom!$F28="Override","Enter Hours")))</f>
        <v/>
      </c>
      <c r="H28" s="395"/>
      <c r="I28" s="394"/>
      <c r="J28" s="398"/>
      <c r="K28" s="394"/>
      <c r="L28" s="329" t="str">
        <f>IFERROR(VLOOKUP(I28,'Fixture codes'!$C:$K,6,FALSE),"")</f>
        <v/>
      </c>
      <c r="M28" s="395"/>
      <c r="N28" s="398"/>
      <c r="O28" s="394"/>
      <c r="P28" s="394"/>
      <c r="Q28" s="394"/>
      <c r="R28" s="403"/>
      <c r="S28" s="438" t="str">
        <f t="shared" si="1"/>
        <v/>
      </c>
      <c r="T28" s="439" t="str">
        <f>IFERROR(($H28*$L28*IF(K28='Lookup tables'!$P$3,1,Value_LtgControls_CF)-$M28*$O28*IF(Custom!$Q28='Lookup tables'!$P$3,1,Value_LtgControls_CF))/1000*VLOOKUP($E28,Table_IEF,2,FALSE)*VLOOKUP(D28,Table_BldgType,3,FALSE)*IF($D28="Outdoor",Value_ExtLtg_CF,1),"")</f>
        <v/>
      </c>
      <c r="U28" s="440" t="str">
        <f>IFERROR(Custom!$S28*Input_AvgkWhRate,"")</f>
        <v/>
      </c>
      <c r="V28" s="440" t="str">
        <f t="shared" si="0"/>
        <v/>
      </c>
      <c r="W28" s="440" t="str">
        <f>IF(R28&lt;&gt;"",Custom!$R28,"")</f>
        <v/>
      </c>
      <c r="X28" s="440" t="str">
        <f>IF(Custom!$V28="","",Custom!$R28-Custom!$V28)</f>
        <v/>
      </c>
      <c r="Y28" s="441" t="str">
        <f>IFERROR(Custom!$X28/Custom!$U28, "")</f>
        <v/>
      </c>
    </row>
    <row r="29" spans="2:25" s="21" customFormat="1" ht="15" x14ac:dyDescent="0.25">
      <c r="B29" s="15">
        <v>26</v>
      </c>
      <c r="C29" s="395"/>
      <c r="D29" s="394"/>
      <c r="E29" s="394"/>
      <c r="F29" s="394"/>
      <c r="G29" s="391" t="str">
        <f>IF(Custom!$F29=0, "", IF(Custom!$F29="Default", VLOOKUP(Custom!$D29,Table_BldgType,2,FALSE), IF(Custom!$F29="Override","Enter Hours")))</f>
        <v/>
      </c>
      <c r="H29" s="395"/>
      <c r="I29" s="394"/>
      <c r="J29" s="398"/>
      <c r="K29" s="394"/>
      <c r="L29" s="329" t="str">
        <f>IFERROR(VLOOKUP(I29,'Fixture codes'!$C:$K,6,FALSE),"")</f>
        <v/>
      </c>
      <c r="M29" s="395"/>
      <c r="N29" s="398"/>
      <c r="O29" s="394"/>
      <c r="P29" s="394"/>
      <c r="Q29" s="394"/>
      <c r="R29" s="403"/>
      <c r="S29" s="438" t="str">
        <f t="shared" si="1"/>
        <v/>
      </c>
      <c r="T29" s="439" t="str">
        <f>IFERROR(($H29*$L29*IF(K29='Lookup tables'!$P$3,1,Value_LtgControls_CF)-$M29*$O29*IF(Custom!$Q29='Lookup tables'!$P$3,1,Value_LtgControls_CF))/1000*VLOOKUP($E29,Table_IEF,2,FALSE)*VLOOKUP(D29,Table_BldgType,3,FALSE)*IF($D29="Outdoor",Value_ExtLtg_CF,1),"")</f>
        <v/>
      </c>
      <c r="U29" s="440" t="str">
        <f>IFERROR(Custom!$S29*Input_AvgkWhRate,"")</f>
        <v/>
      </c>
      <c r="V29" s="440" t="str">
        <f t="shared" si="0"/>
        <v/>
      </c>
      <c r="W29" s="440" t="str">
        <f>IF(R29&lt;&gt;"",Custom!$R29,"")</f>
        <v/>
      </c>
      <c r="X29" s="440" t="str">
        <f>IF(Custom!$V29="","",Custom!$R29-Custom!$V29)</f>
        <v/>
      </c>
      <c r="Y29" s="441" t="str">
        <f>IFERROR(Custom!$X29/Custom!$U29, "")</f>
        <v/>
      </c>
    </row>
    <row r="30" spans="2:25" s="21" customFormat="1" ht="15" x14ac:dyDescent="0.25">
      <c r="B30" s="15">
        <v>27</v>
      </c>
      <c r="C30" s="395"/>
      <c r="D30" s="394"/>
      <c r="E30" s="394"/>
      <c r="F30" s="394"/>
      <c r="G30" s="391" t="str">
        <f>IF(Custom!$F30=0, "", IF(Custom!$F30="Default", VLOOKUP(Custom!$D30,Table_BldgType,2,FALSE), IF(Custom!$F30="Override","Enter Hours")))</f>
        <v/>
      </c>
      <c r="H30" s="395"/>
      <c r="I30" s="394"/>
      <c r="J30" s="398"/>
      <c r="K30" s="394"/>
      <c r="L30" s="329" t="str">
        <f>IFERROR(VLOOKUP(I30,'Fixture codes'!$C:$K,6,FALSE),"")</f>
        <v/>
      </c>
      <c r="M30" s="395"/>
      <c r="N30" s="398"/>
      <c r="O30" s="394"/>
      <c r="P30" s="394"/>
      <c r="Q30" s="394"/>
      <c r="R30" s="403"/>
      <c r="S30" s="438" t="str">
        <f t="shared" si="1"/>
        <v/>
      </c>
      <c r="T30" s="439" t="str">
        <f>IFERROR(($H30*$L30*IF(K30='Lookup tables'!$P$3,1,Value_LtgControls_CF)-$M30*$O30*IF(Custom!$Q30='Lookup tables'!$P$3,1,Value_LtgControls_CF))/1000*VLOOKUP($E30,Table_IEF,2,FALSE)*VLOOKUP(D30,Table_BldgType,3,FALSE)*IF($D30="Outdoor",Value_ExtLtg_CF,1),"")</f>
        <v/>
      </c>
      <c r="U30" s="440" t="str">
        <f>IFERROR(Custom!$S30*Input_AvgkWhRate,"")</f>
        <v/>
      </c>
      <c r="V30" s="440" t="str">
        <f t="shared" si="0"/>
        <v/>
      </c>
      <c r="W30" s="440" t="str">
        <f>IF(R30&lt;&gt;"",Custom!$R30,"")</f>
        <v/>
      </c>
      <c r="X30" s="440" t="str">
        <f>IF(Custom!$V30="","",Custom!$R30-Custom!$V30)</f>
        <v/>
      </c>
      <c r="Y30" s="441" t="str">
        <f>IFERROR(Custom!$X30/Custom!$U30, "")</f>
        <v/>
      </c>
    </row>
    <row r="31" spans="2:25" s="21" customFormat="1" ht="15" x14ac:dyDescent="0.25">
      <c r="B31" s="15">
        <v>28</v>
      </c>
      <c r="C31" s="395"/>
      <c r="D31" s="394"/>
      <c r="E31" s="394"/>
      <c r="F31" s="394"/>
      <c r="G31" s="391" t="str">
        <f>IF(Custom!$F31=0, "", IF(Custom!$F31="Default", VLOOKUP(Custom!$D31,Table_BldgType,2,FALSE), IF(Custom!$F31="Override","Enter Hours")))</f>
        <v/>
      </c>
      <c r="H31" s="395"/>
      <c r="I31" s="394"/>
      <c r="J31" s="398"/>
      <c r="K31" s="394"/>
      <c r="L31" s="329" t="str">
        <f>IFERROR(VLOOKUP(I31,'Fixture codes'!$C:$K,6,FALSE),"")</f>
        <v/>
      </c>
      <c r="M31" s="395"/>
      <c r="N31" s="398"/>
      <c r="O31" s="394"/>
      <c r="P31" s="394"/>
      <c r="Q31" s="394"/>
      <c r="R31" s="403"/>
      <c r="S31" s="438" t="str">
        <f t="shared" si="1"/>
        <v/>
      </c>
      <c r="T31" s="439" t="str">
        <f>IFERROR(($H31*$L31*IF(K31='Lookup tables'!$P$3,1,Value_LtgControls_CF)-$M31*$O31*IF(Custom!$Q31='Lookup tables'!$P$3,1,Value_LtgControls_CF))/1000*VLOOKUP($E31,Table_IEF,2,FALSE)*VLOOKUP(D31,Table_BldgType,3,FALSE)*IF($D31="Outdoor",Value_ExtLtg_CF,1),"")</f>
        <v/>
      </c>
      <c r="U31" s="440" t="str">
        <f>IFERROR(Custom!$S31*Input_AvgkWhRate,"")</f>
        <v/>
      </c>
      <c r="V31" s="440" t="str">
        <f t="shared" si="0"/>
        <v/>
      </c>
      <c r="W31" s="440" t="str">
        <f>IF(R31&lt;&gt;"",Custom!$R31,"")</f>
        <v/>
      </c>
      <c r="X31" s="440" t="str">
        <f>IF(Custom!$V31="","",Custom!$R31-Custom!$V31)</f>
        <v/>
      </c>
      <c r="Y31" s="441" t="str">
        <f>IFERROR(Custom!$X31/Custom!$U31, "")</f>
        <v/>
      </c>
    </row>
    <row r="32" spans="2:25" s="21" customFormat="1" ht="15" x14ac:dyDescent="0.25">
      <c r="B32" s="15">
        <v>29</v>
      </c>
      <c r="C32" s="395"/>
      <c r="D32" s="394"/>
      <c r="E32" s="394"/>
      <c r="F32" s="394"/>
      <c r="G32" s="391" t="str">
        <f>IF(Custom!$F32=0, "", IF(Custom!$F32="Default", VLOOKUP(Custom!$D32,Table_BldgType,2,FALSE), IF(Custom!$F32="Override","Enter Hours")))</f>
        <v/>
      </c>
      <c r="H32" s="395"/>
      <c r="I32" s="394"/>
      <c r="J32" s="398"/>
      <c r="K32" s="394"/>
      <c r="L32" s="329" t="str">
        <f>IFERROR(VLOOKUP(I32,'Fixture codes'!$C:$K,6,FALSE),"")</f>
        <v/>
      </c>
      <c r="M32" s="395"/>
      <c r="N32" s="398"/>
      <c r="O32" s="394"/>
      <c r="P32" s="394"/>
      <c r="Q32" s="394"/>
      <c r="R32" s="403"/>
      <c r="S32" s="438" t="str">
        <f t="shared" si="1"/>
        <v/>
      </c>
      <c r="T32" s="439" t="str">
        <f>IFERROR(($H32*$L32*IF(K32='Lookup tables'!$P$3,1,Value_LtgControls_CF)-$M32*$O32*IF(Custom!$Q32='Lookup tables'!$P$3,1,Value_LtgControls_CF))/1000*VLOOKUP($E32,Table_IEF,2,FALSE)*VLOOKUP(D32,Table_BldgType,3,FALSE)*IF($D32="Outdoor",Value_ExtLtg_CF,1),"")</f>
        <v/>
      </c>
      <c r="U32" s="440" t="str">
        <f>IFERROR(Custom!$S32*Input_AvgkWhRate,"")</f>
        <v/>
      </c>
      <c r="V32" s="440" t="str">
        <f t="shared" si="0"/>
        <v/>
      </c>
      <c r="W32" s="440" t="str">
        <f>IF(R32&lt;&gt;"",Custom!$R32,"")</f>
        <v/>
      </c>
      <c r="X32" s="440" t="str">
        <f>IF(Custom!$V32="","",Custom!$R32-Custom!$V32)</f>
        <v/>
      </c>
      <c r="Y32" s="441" t="str">
        <f>IFERROR(Custom!$X32/Custom!$U32, "")</f>
        <v/>
      </c>
    </row>
    <row r="33" spans="2:25" s="21" customFormat="1" ht="15" x14ac:dyDescent="0.25">
      <c r="B33" s="15">
        <v>30</v>
      </c>
      <c r="C33" s="395"/>
      <c r="D33" s="394"/>
      <c r="E33" s="394"/>
      <c r="F33" s="394"/>
      <c r="G33" s="391" t="str">
        <f>IF(Custom!$F33=0, "", IF(Custom!$F33="Default", VLOOKUP(Custom!$D33,Table_BldgType,2,FALSE), IF(Custom!$F33="Override","Enter Hours")))</f>
        <v/>
      </c>
      <c r="H33" s="395"/>
      <c r="I33" s="394"/>
      <c r="J33" s="398"/>
      <c r="K33" s="394"/>
      <c r="L33" s="329" t="str">
        <f>IFERROR(VLOOKUP(I33,'Fixture codes'!$C:$K,6,FALSE),"")</f>
        <v/>
      </c>
      <c r="M33" s="395"/>
      <c r="N33" s="398"/>
      <c r="O33" s="394"/>
      <c r="P33" s="394"/>
      <c r="Q33" s="394"/>
      <c r="R33" s="403"/>
      <c r="S33" s="438" t="str">
        <f t="shared" si="1"/>
        <v/>
      </c>
      <c r="T33" s="439" t="str">
        <f>IFERROR(($H33*$L33*IF(K33='Lookup tables'!$P$3,1,Value_LtgControls_CF)-$M33*$O33*IF(Custom!$Q33='Lookup tables'!$P$3,1,Value_LtgControls_CF))/1000*VLOOKUP($E33,Table_IEF,2,FALSE)*VLOOKUP(D33,Table_BldgType,3,FALSE)*IF($D33="Outdoor",Value_ExtLtg_CF,1),"")</f>
        <v/>
      </c>
      <c r="U33" s="440" t="str">
        <f>IFERROR(Custom!$S33*Input_AvgkWhRate,"")</f>
        <v/>
      </c>
      <c r="V33" s="440" t="str">
        <f t="shared" si="0"/>
        <v/>
      </c>
      <c r="W33" s="440" t="str">
        <f>IF(R33&lt;&gt;"",Custom!$R33,"")</f>
        <v/>
      </c>
      <c r="X33" s="440" t="str">
        <f>IF(Custom!$V33="","",Custom!$R33-Custom!$V33)</f>
        <v/>
      </c>
      <c r="Y33" s="441" t="str">
        <f>IFERROR(Custom!$X33/Custom!$U33, "")</f>
        <v/>
      </c>
    </row>
    <row r="34" spans="2:25" s="21" customFormat="1" ht="15" x14ac:dyDescent="0.25">
      <c r="B34" s="15">
        <v>31</v>
      </c>
      <c r="C34" s="395"/>
      <c r="D34" s="394"/>
      <c r="E34" s="394"/>
      <c r="F34" s="394"/>
      <c r="G34" s="391" t="str">
        <f>IF(Custom!$F34=0, "", IF(Custom!$F34="Default", VLOOKUP(Custom!$D34,Table_BldgType,2,FALSE), IF(Custom!$F34="Override","Enter Hours")))</f>
        <v/>
      </c>
      <c r="H34" s="395"/>
      <c r="I34" s="394"/>
      <c r="J34" s="398"/>
      <c r="K34" s="394"/>
      <c r="L34" s="329" t="str">
        <f>IFERROR(VLOOKUP(I34,'Fixture codes'!$C:$K,6,FALSE),"")</f>
        <v/>
      </c>
      <c r="M34" s="395"/>
      <c r="N34" s="398"/>
      <c r="O34" s="394"/>
      <c r="P34" s="394"/>
      <c r="Q34" s="394"/>
      <c r="R34" s="403"/>
      <c r="S34" s="438" t="str">
        <f t="shared" si="1"/>
        <v/>
      </c>
      <c r="T34" s="439" t="str">
        <f>IFERROR(($H34*$L34*IF(K34='Lookup tables'!$P$3,1,Value_LtgControls_CF)-$M34*$O34*IF(Custom!$Q34='Lookup tables'!$P$3,1,Value_LtgControls_CF))/1000*VLOOKUP($E34,Table_IEF,2,FALSE)*VLOOKUP(D34,Table_BldgType,3,FALSE)*IF($D34="Outdoor",Value_ExtLtg_CF,1),"")</f>
        <v/>
      </c>
      <c r="U34" s="440" t="str">
        <f>IFERROR(Custom!$S34*Input_AvgkWhRate,"")</f>
        <v/>
      </c>
      <c r="V34" s="440" t="str">
        <f t="shared" si="0"/>
        <v/>
      </c>
      <c r="W34" s="440" t="str">
        <f>IF(R34&lt;&gt;"",Custom!$R34,"")</f>
        <v/>
      </c>
      <c r="X34" s="440" t="str">
        <f>IF(Custom!$V34="","",Custom!$R34-Custom!$V34)</f>
        <v/>
      </c>
      <c r="Y34" s="441" t="str">
        <f>IFERROR(Custom!$X34/Custom!$U34, "")</f>
        <v/>
      </c>
    </row>
    <row r="35" spans="2:25" s="21" customFormat="1" ht="15" x14ac:dyDescent="0.25">
      <c r="B35" s="15">
        <v>32</v>
      </c>
      <c r="C35" s="395"/>
      <c r="D35" s="394"/>
      <c r="E35" s="394"/>
      <c r="F35" s="394"/>
      <c r="G35" s="391" t="str">
        <f>IF(Custom!$F35=0, "", IF(Custom!$F35="Default", VLOOKUP(Custom!$D35,Table_BldgType,2,FALSE), IF(Custom!$F35="Override","Enter Hours")))</f>
        <v/>
      </c>
      <c r="H35" s="395"/>
      <c r="I35" s="394"/>
      <c r="J35" s="398"/>
      <c r="K35" s="394"/>
      <c r="L35" s="329" t="str">
        <f>IFERROR(VLOOKUP(I35,'Fixture codes'!$C:$K,6,FALSE),"")</f>
        <v/>
      </c>
      <c r="M35" s="395"/>
      <c r="N35" s="398"/>
      <c r="O35" s="394"/>
      <c r="P35" s="394"/>
      <c r="Q35" s="394"/>
      <c r="R35" s="403"/>
      <c r="S35" s="438" t="str">
        <f t="shared" si="1"/>
        <v/>
      </c>
      <c r="T35" s="439" t="str">
        <f>IFERROR(($H35*$L35*IF(K35='Lookup tables'!$P$3,1,Value_LtgControls_CF)-$M35*$O35*IF(Custom!$Q35='Lookup tables'!$P$3,1,Value_LtgControls_CF))/1000*VLOOKUP($E35,Table_IEF,2,FALSE)*VLOOKUP(D35,Table_BldgType,3,FALSE)*IF($D35="Outdoor",Value_ExtLtg_CF,1),"")</f>
        <v/>
      </c>
      <c r="U35" s="440" t="str">
        <f>IFERROR(Custom!$S35*Input_AvgkWhRate,"")</f>
        <v/>
      </c>
      <c r="V35" s="440" t="str">
        <f t="shared" si="0"/>
        <v/>
      </c>
      <c r="W35" s="440" t="str">
        <f>IF(R35&lt;&gt;"",Custom!$R35,"")</f>
        <v/>
      </c>
      <c r="X35" s="440" t="str">
        <f>IF(Custom!$V35="","",Custom!$R35-Custom!$V35)</f>
        <v/>
      </c>
      <c r="Y35" s="441" t="str">
        <f>IFERROR(Custom!$X35/Custom!$U35, "")</f>
        <v/>
      </c>
    </row>
    <row r="36" spans="2:25" s="21" customFormat="1" ht="15" x14ac:dyDescent="0.25">
      <c r="B36" s="15">
        <v>33</v>
      </c>
      <c r="C36" s="395"/>
      <c r="D36" s="394"/>
      <c r="E36" s="394"/>
      <c r="F36" s="394"/>
      <c r="G36" s="391" t="str">
        <f>IF(Custom!$F36=0, "", IF(Custom!$F36="Default", VLOOKUP(Custom!$D36,Table_BldgType,2,FALSE), IF(Custom!$F36="Override","Enter Hours")))</f>
        <v/>
      </c>
      <c r="H36" s="395"/>
      <c r="I36" s="394"/>
      <c r="J36" s="398"/>
      <c r="K36" s="394"/>
      <c r="L36" s="329" t="str">
        <f>IFERROR(VLOOKUP(I36,'Fixture codes'!$C:$K,6,FALSE),"")</f>
        <v/>
      </c>
      <c r="M36" s="395"/>
      <c r="N36" s="398"/>
      <c r="O36" s="394"/>
      <c r="P36" s="394"/>
      <c r="Q36" s="394"/>
      <c r="R36" s="403"/>
      <c r="S36" s="438" t="str">
        <f t="shared" ref="S36:S67" si="2">IFERROR(($H36*$L36*VLOOKUP(K36,Table_PAF,2,FALSE)-$M36*$O36*VLOOKUP(Q36,Table_PAF,2,FALSE))/1000*VLOOKUP($E36,Table_IEF,3,FALSE)*$G36,"")</f>
        <v/>
      </c>
      <c r="T36" s="439" t="str">
        <f>IFERROR(($H36*$L36*IF(K36='Lookup tables'!$P$3,1,Value_LtgControls_CF)-$M36*$O36*IF(Custom!$Q36='Lookup tables'!$P$3,1,Value_LtgControls_CF))/1000*VLOOKUP($E36,Table_IEF,2,FALSE)*VLOOKUP(D36,Table_BldgType,3,FALSE)*IF($D36="Outdoor",Value_ExtLtg_CF,1),"")</f>
        <v/>
      </c>
      <c r="U36" s="440" t="str">
        <f>IFERROR(Custom!$S36*Input_AvgkWhRate,"")</f>
        <v/>
      </c>
      <c r="V36" s="440" t="str">
        <f t="shared" ref="V36:V67" si="3">IFERROR(ROUND(S36*IF(Input_ProgramType="Small Commercial Solutions",0.11,0.08),2),"")</f>
        <v/>
      </c>
      <c r="W36" s="440" t="str">
        <f>IF(R36&lt;&gt;"",Custom!$R36,"")</f>
        <v/>
      </c>
      <c r="X36" s="440" t="str">
        <f>IF(Custom!$V36="","",Custom!$R36-Custom!$V36)</f>
        <v/>
      </c>
      <c r="Y36" s="441" t="str">
        <f>IFERROR(Custom!$X36/Custom!$U36, "")</f>
        <v/>
      </c>
    </row>
    <row r="37" spans="2:25" s="21" customFormat="1" ht="15" x14ac:dyDescent="0.25">
      <c r="B37" s="15">
        <v>34</v>
      </c>
      <c r="C37" s="395"/>
      <c r="D37" s="394"/>
      <c r="E37" s="394"/>
      <c r="F37" s="394"/>
      <c r="G37" s="391" t="str">
        <f>IF(Custom!$F37=0, "", IF(Custom!$F37="Default", VLOOKUP(Custom!$D37,Table_BldgType,2,FALSE), IF(Custom!$F37="Override","Enter Hours")))</f>
        <v/>
      </c>
      <c r="H37" s="395"/>
      <c r="I37" s="394"/>
      <c r="J37" s="398"/>
      <c r="K37" s="394"/>
      <c r="L37" s="329" t="str">
        <f>IFERROR(VLOOKUP(I37,'Fixture codes'!$C:$K,6,FALSE),"")</f>
        <v/>
      </c>
      <c r="M37" s="395"/>
      <c r="N37" s="398"/>
      <c r="O37" s="394"/>
      <c r="P37" s="394"/>
      <c r="Q37" s="394"/>
      <c r="R37" s="403"/>
      <c r="S37" s="438" t="str">
        <f t="shared" si="2"/>
        <v/>
      </c>
      <c r="T37" s="439" t="str">
        <f>IFERROR(($H37*$L37*IF(K37='Lookup tables'!$P$3,1,Value_LtgControls_CF)-$M37*$O37*IF(Custom!$Q37='Lookup tables'!$P$3,1,Value_LtgControls_CF))/1000*VLOOKUP($E37,Table_IEF,2,FALSE)*VLOOKUP(D37,Table_BldgType,3,FALSE)*IF($D37="Outdoor",Value_ExtLtg_CF,1),"")</f>
        <v/>
      </c>
      <c r="U37" s="440" t="str">
        <f>IFERROR(Custom!$S37*Input_AvgkWhRate,"")</f>
        <v/>
      </c>
      <c r="V37" s="440" t="str">
        <f t="shared" si="3"/>
        <v/>
      </c>
      <c r="W37" s="440" t="str">
        <f>IF(R37&lt;&gt;"",Custom!$R37,"")</f>
        <v/>
      </c>
      <c r="X37" s="440" t="str">
        <f>IF(Custom!$V37="","",Custom!$R37-Custom!$V37)</f>
        <v/>
      </c>
      <c r="Y37" s="441" t="str">
        <f>IFERROR(Custom!$X37/Custom!$U37, "")</f>
        <v/>
      </c>
    </row>
    <row r="38" spans="2:25" s="21" customFormat="1" ht="15" x14ac:dyDescent="0.25">
      <c r="B38" s="15">
        <v>35</v>
      </c>
      <c r="C38" s="395"/>
      <c r="D38" s="394"/>
      <c r="E38" s="394"/>
      <c r="F38" s="394"/>
      <c r="G38" s="391" t="str">
        <f>IF(Custom!$F38=0, "", IF(Custom!$F38="Default", VLOOKUP(Custom!$D38,Table_BldgType,2,FALSE), IF(Custom!$F38="Override","Enter Hours")))</f>
        <v/>
      </c>
      <c r="H38" s="395"/>
      <c r="I38" s="394"/>
      <c r="J38" s="398"/>
      <c r="K38" s="394"/>
      <c r="L38" s="329" t="str">
        <f>IFERROR(VLOOKUP(I38,'Fixture codes'!$C:$K,6,FALSE),"")</f>
        <v/>
      </c>
      <c r="M38" s="395"/>
      <c r="N38" s="398"/>
      <c r="O38" s="394"/>
      <c r="P38" s="394"/>
      <c r="Q38" s="394"/>
      <c r="R38" s="403"/>
      <c r="S38" s="438" t="str">
        <f t="shared" si="2"/>
        <v/>
      </c>
      <c r="T38" s="439" t="str">
        <f>IFERROR(($H38*$L38*IF(K38='Lookup tables'!$P$3,1,Value_LtgControls_CF)-$M38*$O38*IF(Custom!$Q38='Lookup tables'!$P$3,1,Value_LtgControls_CF))/1000*VLOOKUP($E38,Table_IEF,2,FALSE)*VLOOKUP(D38,Table_BldgType,3,FALSE)*IF($D38="Outdoor",Value_ExtLtg_CF,1),"")</f>
        <v/>
      </c>
      <c r="U38" s="440" t="str">
        <f>IFERROR(Custom!$S38*Input_AvgkWhRate,"")</f>
        <v/>
      </c>
      <c r="V38" s="440" t="str">
        <f t="shared" si="3"/>
        <v/>
      </c>
      <c r="W38" s="440" t="str">
        <f>IF(R38&lt;&gt;"",Custom!$R38,"")</f>
        <v/>
      </c>
      <c r="X38" s="440" t="str">
        <f>IF(Custom!$V38="","",Custom!$R38-Custom!$V38)</f>
        <v/>
      </c>
      <c r="Y38" s="441" t="str">
        <f>IFERROR(Custom!$X38/Custom!$U38, "")</f>
        <v/>
      </c>
    </row>
    <row r="39" spans="2:25" s="21" customFormat="1" ht="15" x14ac:dyDescent="0.25">
      <c r="B39" s="15">
        <v>36</v>
      </c>
      <c r="C39" s="395"/>
      <c r="D39" s="394"/>
      <c r="E39" s="394"/>
      <c r="F39" s="394"/>
      <c r="G39" s="391" t="str">
        <f>IF(Custom!$F39=0, "", IF(Custom!$F39="Default", VLOOKUP(Custom!$D39,Table_BldgType,2,FALSE), IF(Custom!$F39="Override","Enter Hours")))</f>
        <v/>
      </c>
      <c r="H39" s="395"/>
      <c r="I39" s="394"/>
      <c r="J39" s="398"/>
      <c r="K39" s="394"/>
      <c r="L39" s="329" t="str">
        <f>IFERROR(VLOOKUP(I39,'Fixture codes'!$C:$K,6,FALSE),"")</f>
        <v/>
      </c>
      <c r="M39" s="395"/>
      <c r="N39" s="398"/>
      <c r="O39" s="394"/>
      <c r="P39" s="394"/>
      <c r="Q39" s="394"/>
      <c r="R39" s="403"/>
      <c r="S39" s="438" t="str">
        <f t="shared" si="2"/>
        <v/>
      </c>
      <c r="T39" s="439" t="str">
        <f>IFERROR(($H39*$L39*IF(K39='Lookup tables'!$P$3,1,Value_LtgControls_CF)-$M39*$O39*IF(Custom!$Q39='Lookup tables'!$P$3,1,Value_LtgControls_CF))/1000*VLOOKUP($E39,Table_IEF,2,FALSE)*VLOOKUP(D39,Table_BldgType,3,FALSE)*IF($D39="Outdoor",Value_ExtLtg_CF,1),"")</f>
        <v/>
      </c>
      <c r="U39" s="440" t="str">
        <f>IFERROR(Custom!$S39*Input_AvgkWhRate,"")</f>
        <v/>
      </c>
      <c r="V39" s="440" t="str">
        <f t="shared" si="3"/>
        <v/>
      </c>
      <c r="W39" s="440" t="str">
        <f>IF(R39&lt;&gt;"",Custom!$R39,"")</f>
        <v/>
      </c>
      <c r="X39" s="440" t="str">
        <f>IF(Custom!$V39="","",Custom!$R39-Custom!$V39)</f>
        <v/>
      </c>
      <c r="Y39" s="441" t="str">
        <f>IFERROR(Custom!$X39/Custom!$U39, "")</f>
        <v/>
      </c>
    </row>
    <row r="40" spans="2:25" s="21" customFormat="1" ht="15" x14ac:dyDescent="0.25">
      <c r="B40" s="15">
        <v>37</v>
      </c>
      <c r="C40" s="395"/>
      <c r="D40" s="394"/>
      <c r="E40" s="394"/>
      <c r="F40" s="394"/>
      <c r="G40" s="391" t="str">
        <f>IF(Custom!$F40=0, "", IF(Custom!$F40="Default", VLOOKUP(Custom!$D40,Table_BldgType,2,FALSE), IF(Custom!$F40="Override","Enter Hours")))</f>
        <v/>
      </c>
      <c r="H40" s="395"/>
      <c r="I40" s="394"/>
      <c r="J40" s="398"/>
      <c r="K40" s="394"/>
      <c r="L40" s="329" t="str">
        <f>IFERROR(VLOOKUP(I40,'Fixture codes'!$C:$K,6,FALSE),"")</f>
        <v/>
      </c>
      <c r="M40" s="395"/>
      <c r="N40" s="398"/>
      <c r="O40" s="394"/>
      <c r="P40" s="394"/>
      <c r="Q40" s="394"/>
      <c r="R40" s="403"/>
      <c r="S40" s="438" t="str">
        <f t="shared" si="2"/>
        <v/>
      </c>
      <c r="T40" s="439" t="str">
        <f>IFERROR(($H40*$L40*IF(K40='Lookup tables'!$P$3,1,Value_LtgControls_CF)-$M40*$O40*IF(Custom!$Q40='Lookup tables'!$P$3,1,Value_LtgControls_CF))/1000*VLOOKUP($E40,Table_IEF,2,FALSE)*VLOOKUP(D40,Table_BldgType,3,FALSE)*IF($D40="Outdoor",Value_ExtLtg_CF,1),"")</f>
        <v/>
      </c>
      <c r="U40" s="440" t="str">
        <f>IFERROR(Custom!$S40*Input_AvgkWhRate,"")</f>
        <v/>
      </c>
      <c r="V40" s="440" t="str">
        <f t="shared" si="3"/>
        <v/>
      </c>
      <c r="W40" s="440" t="str">
        <f>IF(R40&lt;&gt;"",Custom!$R40,"")</f>
        <v/>
      </c>
      <c r="X40" s="440" t="str">
        <f>IF(Custom!$V40="","",Custom!$R40-Custom!$V40)</f>
        <v/>
      </c>
      <c r="Y40" s="441" t="str">
        <f>IFERROR(Custom!$X40/Custom!$U40, "")</f>
        <v/>
      </c>
    </row>
    <row r="41" spans="2:25" s="21" customFormat="1" ht="15" x14ac:dyDescent="0.25">
      <c r="B41" s="15">
        <v>38</v>
      </c>
      <c r="C41" s="395"/>
      <c r="D41" s="394"/>
      <c r="E41" s="394"/>
      <c r="F41" s="394"/>
      <c r="G41" s="391" t="str">
        <f>IF(Custom!$F41=0, "", IF(Custom!$F41="Default", VLOOKUP(Custom!$D41,Table_BldgType,2,FALSE), IF(Custom!$F41="Override","Enter Hours")))</f>
        <v/>
      </c>
      <c r="H41" s="395"/>
      <c r="I41" s="394"/>
      <c r="J41" s="398"/>
      <c r="K41" s="394"/>
      <c r="L41" s="329" t="str">
        <f>IFERROR(VLOOKUP(I41,'Fixture codes'!$C:$K,6,FALSE),"")</f>
        <v/>
      </c>
      <c r="M41" s="395"/>
      <c r="N41" s="398"/>
      <c r="O41" s="394"/>
      <c r="P41" s="394"/>
      <c r="Q41" s="394"/>
      <c r="R41" s="403"/>
      <c r="S41" s="438" t="str">
        <f t="shared" si="2"/>
        <v/>
      </c>
      <c r="T41" s="439" t="str">
        <f>IFERROR(($H41*$L41*IF(K41='Lookup tables'!$P$3,1,Value_LtgControls_CF)-$M41*$O41*IF(Custom!$Q41='Lookup tables'!$P$3,1,Value_LtgControls_CF))/1000*VLOOKUP($E41,Table_IEF,2,FALSE)*VLOOKUP(D41,Table_BldgType,3,FALSE)*IF($D41="Outdoor",Value_ExtLtg_CF,1),"")</f>
        <v/>
      </c>
      <c r="U41" s="440" t="str">
        <f>IFERROR(Custom!$S41*Input_AvgkWhRate,"")</f>
        <v/>
      </c>
      <c r="V41" s="440" t="str">
        <f t="shared" si="3"/>
        <v/>
      </c>
      <c r="W41" s="440" t="str">
        <f>IF(R41&lt;&gt;"",Custom!$R41,"")</f>
        <v/>
      </c>
      <c r="X41" s="440" t="str">
        <f>IF(Custom!$V41="","",Custom!$R41-Custom!$V41)</f>
        <v/>
      </c>
      <c r="Y41" s="441" t="str">
        <f>IFERROR(Custom!$X41/Custom!$U41, "")</f>
        <v/>
      </c>
    </row>
    <row r="42" spans="2:25" s="21" customFormat="1" ht="15" x14ac:dyDescent="0.25">
      <c r="B42" s="15">
        <v>39</v>
      </c>
      <c r="C42" s="395"/>
      <c r="D42" s="394"/>
      <c r="E42" s="394"/>
      <c r="F42" s="394"/>
      <c r="G42" s="391" t="str">
        <f>IF(Custom!$F42=0, "", IF(Custom!$F42="Default", VLOOKUP(Custom!$D42,Table_BldgType,2,FALSE), IF(Custom!$F42="Override","Enter Hours")))</f>
        <v/>
      </c>
      <c r="H42" s="395"/>
      <c r="I42" s="394"/>
      <c r="J42" s="398"/>
      <c r="K42" s="394"/>
      <c r="L42" s="329" t="str">
        <f>IFERROR(VLOOKUP(I42,'Fixture codes'!$C:$K,6,FALSE),"")</f>
        <v/>
      </c>
      <c r="M42" s="395"/>
      <c r="N42" s="398"/>
      <c r="O42" s="394"/>
      <c r="P42" s="394"/>
      <c r="Q42" s="394"/>
      <c r="R42" s="403"/>
      <c r="S42" s="438" t="str">
        <f t="shared" si="2"/>
        <v/>
      </c>
      <c r="T42" s="439" t="str">
        <f>IFERROR(($H42*$L42*IF(K42='Lookup tables'!$P$3,1,Value_LtgControls_CF)-$M42*$O42*IF(Custom!$Q42='Lookup tables'!$P$3,1,Value_LtgControls_CF))/1000*VLOOKUP($E42,Table_IEF,2,FALSE)*VLOOKUP(D42,Table_BldgType,3,FALSE)*IF($D42="Outdoor",Value_ExtLtg_CF,1),"")</f>
        <v/>
      </c>
      <c r="U42" s="440" t="str">
        <f>IFERROR(Custom!$S42*Input_AvgkWhRate,"")</f>
        <v/>
      </c>
      <c r="V42" s="440" t="str">
        <f t="shared" si="3"/>
        <v/>
      </c>
      <c r="W42" s="440" t="str">
        <f>IF(R42&lt;&gt;"",Custom!$R42,"")</f>
        <v/>
      </c>
      <c r="X42" s="440" t="str">
        <f>IF(Custom!$V42="","",Custom!$R42-Custom!$V42)</f>
        <v/>
      </c>
      <c r="Y42" s="441" t="str">
        <f>IFERROR(Custom!$X42/Custom!$U42, "")</f>
        <v/>
      </c>
    </row>
    <row r="43" spans="2:25" s="21" customFormat="1" ht="15" x14ac:dyDescent="0.25">
      <c r="B43" s="15">
        <v>40</v>
      </c>
      <c r="C43" s="395"/>
      <c r="D43" s="394"/>
      <c r="E43" s="394"/>
      <c r="F43" s="394"/>
      <c r="G43" s="391" t="str">
        <f>IF(Custom!$F43=0, "", IF(Custom!$F43="Default", VLOOKUP(Custom!$D43,Table_BldgType,2,FALSE), IF(Custom!$F43="Override","Enter Hours")))</f>
        <v/>
      </c>
      <c r="H43" s="395"/>
      <c r="I43" s="394"/>
      <c r="J43" s="398"/>
      <c r="K43" s="394"/>
      <c r="L43" s="329" t="str">
        <f>IFERROR(VLOOKUP(I43,'Fixture codes'!$C:$K,6,FALSE),"")</f>
        <v/>
      </c>
      <c r="M43" s="395"/>
      <c r="N43" s="398"/>
      <c r="O43" s="394"/>
      <c r="P43" s="394"/>
      <c r="Q43" s="394"/>
      <c r="R43" s="403"/>
      <c r="S43" s="438" t="str">
        <f t="shared" si="2"/>
        <v/>
      </c>
      <c r="T43" s="439" t="str">
        <f>IFERROR(($H43*$L43*IF(K43='Lookup tables'!$P$3,1,Value_LtgControls_CF)-$M43*$O43*IF(Custom!$Q43='Lookup tables'!$P$3,1,Value_LtgControls_CF))/1000*VLOOKUP($E43,Table_IEF,2,FALSE)*VLOOKUP(D43,Table_BldgType,3,FALSE)*IF($D43="Outdoor",Value_ExtLtg_CF,1),"")</f>
        <v/>
      </c>
      <c r="U43" s="440" t="str">
        <f>IFERROR(Custom!$S43*Input_AvgkWhRate,"")</f>
        <v/>
      </c>
      <c r="V43" s="440" t="str">
        <f t="shared" si="3"/>
        <v/>
      </c>
      <c r="W43" s="440" t="str">
        <f>IF(R43&lt;&gt;"",Custom!$R43,"")</f>
        <v/>
      </c>
      <c r="X43" s="440" t="str">
        <f>IF(Custom!$V43="","",Custom!$R43-Custom!$V43)</f>
        <v/>
      </c>
      <c r="Y43" s="441" t="str">
        <f>IFERROR(Custom!$X43/Custom!$U43, "")</f>
        <v/>
      </c>
    </row>
    <row r="44" spans="2:25" s="21" customFormat="1" ht="15" x14ac:dyDescent="0.25">
      <c r="B44" s="15">
        <v>41</v>
      </c>
      <c r="C44" s="395"/>
      <c r="D44" s="394"/>
      <c r="E44" s="394"/>
      <c r="F44" s="394"/>
      <c r="G44" s="391" t="str">
        <f>IF(Custom!$F44=0, "", IF(Custom!$F44="Default", VLOOKUP(Custom!$D44,Table_BldgType,2,FALSE), IF(Custom!$F44="Override","Enter Hours")))</f>
        <v/>
      </c>
      <c r="H44" s="395"/>
      <c r="I44" s="394"/>
      <c r="J44" s="398"/>
      <c r="K44" s="394"/>
      <c r="L44" s="329" t="str">
        <f>IFERROR(VLOOKUP(I44,'Fixture codes'!$C:$K,6,FALSE),"")</f>
        <v/>
      </c>
      <c r="M44" s="395"/>
      <c r="N44" s="398"/>
      <c r="O44" s="394"/>
      <c r="P44" s="394"/>
      <c r="Q44" s="394"/>
      <c r="R44" s="403"/>
      <c r="S44" s="438" t="str">
        <f t="shared" si="2"/>
        <v/>
      </c>
      <c r="T44" s="439" t="str">
        <f>IFERROR(($H44*$L44*IF(K44='Lookup tables'!$P$3,1,Value_LtgControls_CF)-$M44*$O44*IF(Custom!$Q44='Lookup tables'!$P$3,1,Value_LtgControls_CF))/1000*VLOOKUP($E44,Table_IEF,2,FALSE)*VLOOKUP(D44,Table_BldgType,3,FALSE)*IF($D44="Outdoor",Value_ExtLtg_CF,1),"")</f>
        <v/>
      </c>
      <c r="U44" s="440" t="str">
        <f>IFERROR(Custom!$S44*Input_AvgkWhRate,"")</f>
        <v/>
      </c>
      <c r="V44" s="440" t="str">
        <f t="shared" si="3"/>
        <v/>
      </c>
      <c r="W44" s="440" t="str">
        <f>IF(R44&lt;&gt;"",Custom!$R44,"")</f>
        <v/>
      </c>
      <c r="X44" s="440" t="str">
        <f>IF(Custom!$V44="","",Custom!$R44-Custom!$V44)</f>
        <v/>
      </c>
      <c r="Y44" s="441" t="str">
        <f>IFERROR(Custom!$X44/Custom!$U44, "")</f>
        <v/>
      </c>
    </row>
    <row r="45" spans="2:25" s="21" customFormat="1" ht="15" x14ac:dyDescent="0.25">
      <c r="B45" s="15">
        <v>42</v>
      </c>
      <c r="C45" s="395"/>
      <c r="D45" s="394"/>
      <c r="E45" s="394"/>
      <c r="F45" s="394"/>
      <c r="G45" s="391" t="str">
        <f>IF(Custom!$F45=0, "", IF(Custom!$F45="Default", VLOOKUP(Custom!$D45,Table_BldgType,2,FALSE), IF(Custom!$F45="Override","Enter Hours")))</f>
        <v/>
      </c>
      <c r="H45" s="395"/>
      <c r="I45" s="394"/>
      <c r="J45" s="398"/>
      <c r="K45" s="394"/>
      <c r="L45" s="329" t="str">
        <f>IFERROR(VLOOKUP(I45,'Fixture codes'!$C:$K,6,FALSE),"")</f>
        <v/>
      </c>
      <c r="M45" s="395"/>
      <c r="N45" s="398"/>
      <c r="O45" s="394"/>
      <c r="P45" s="394"/>
      <c r="Q45" s="394"/>
      <c r="R45" s="403"/>
      <c r="S45" s="438" t="str">
        <f t="shared" si="2"/>
        <v/>
      </c>
      <c r="T45" s="439" t="str">
        <f>IFERROR(($H45*$L45*IF(K45='Lookup tables'!$P$3,1,Value_LtgControls_CF)-$M45*$O45*IF(Custom!$Q45='Lookup tables'!$P$3,1,Value_LtgControls_CF))/1000*VLOOKUP($E45,Table_IEF,2,FALSE)*VLOOKUP(D45,Table_BldgType,3,FALSE)*IF($D45="Outdoor",Value_ExtLtg_CF,1),"")</f>
        <v/>
      </c>
      <c r="U45" s="440" t="str">
        <f>IFERROR(Custom!$S45*Input_AvgkWhRate,"")</f>
        <v/>
      </c>
      <c r="V45" s="440" t="str">
        <f t="shared" si="3"/>
        <v/>
      </c>
      <c r="W45" s="440" t="str">
        <f>IF(R45&lt;&gt;"",Custom!$R45,"")</f>
        <v/>
      </c>
      <c r="X45" s="440" t="str">
        <f>IF(Custom!$V45="","",Custom!$R45-Custom!$V45)</f>
        <v/>
      </c>
      <c r="Y45" s="441" t="str">
        <f>IFERROR(Custom!$X45/Custom!$U45, "")</f>
        <v/>
      </c>
    </row>
    <row r="46" spans="2:25" s="21" customFormat="1" ht="15" x14ac:dyDescent="0.25">
      <c r="B46" s="15">
        <v>43</v>
      </c>
      <c r="C46" s="395"/>
      <c r="D46" s="394"/>
      <c r="E46" s="394"/>
      <c r="F46" s="394"/>
      <c r="G46" s="391" t="str">
        <f>IF(Custom!$F46=0, "", IF(Custom!$F46="Default", VLOOKUP(Custom!$D46,Table_BldgType,2,FALSE), IF(Custom!$F46="Override","Enter Hours")))</f>
        <v/>
      </c>
      <c r="H46" s="395"/>
      <c r="I46" s="394"/>
      <c r="J46" s="398"/>
      <c r="K46" s="394"/>
      <c r="L46" s="329" t="str">
        <f>IFERROR(VLOOKUP(I46,'Fixture codes'!$C:$K,6,FALSE),"")</f>
        <v/>
      </c>
      <c r="M46" s="395"/>
      <c r="N46" s="398"/>
      <c r="O46" s="394"/>
      <c r="P46" s="394"/>
      <c r="Q46" s="394"/>
      <c r="R46" s="403"/>
      <c r="S46" s="438" t="str">
        <f t="shared" si="2"/>
        <v/>
      </c>
      <c r="T46" s="439" t="str">
        <f>IFERROR(($H46*$L46*IF(K46='Lookup tables'!$P$3,1,Value_LtgControls_CF)-$M46*$O46*IF(Custom!$Q46='Lookup tables'!$P$3,1,Value_LtgControls_CF))/1000*VLOOKUP($E46,Table_IEF,2,FALSE)*VLOOKUP(D46,Table_BldgType,3,FALSE)*IF($D46="Outdoor",Value_ExtLtg_CF,1),"")</f>
        <v/>
      </c>
      <c r="U46" s="440" t="str">
        <f>IFERROR(Custom!$S46*Input_AvgkWhRate,"")</f>
        <v/>
      </c>
      <c r="V46" s="440" t="str">
        <f t="shared" si="3"/>
        <v/>
      </c>
      <c r="W46" s="440" t="str">
        <f>IF(R46&lt;&gt;"",Custom!$R46,"")</f>
        <v/>
      </c>
      <c r="X46" s="440" t="str">
        <f>IF(Custom!$V46="","",Custom!$R46-Custom!$V46)</f>
        <v/>
      </c>
      <c r="Y46" s="441" t="str">
        <f>IFERROR(Custom!$X46/Custom!$U46, "")</f>
        <v/>
      </c>
    </row>
    <row r="47" spans="2:25" s="21" customFormat="1" ht="15" x14ac:dyDescent="0.25">
      <c r="B47" s="15">
        <v>44</v>
      </c>
      <c r="C47" s="395"/>
      <c r="D47" s="394"/>
      <c r="E47" s="394"/>
      <c r="F47" s="394"/>
      <c r="G47" s="391" t="str">
        <f>IF(Custom!$F47=0, "", IF(Custom!$F47="Default", VLOOKUP(Custom!$D47,Table_BldgType,2,FALSE), IF(Custom!$F47="Override","Enter Hours")))</f>
        <v/>
      </c>
      <c r="H47" s="395"/>
      <c r="I47" s="394"/>
      <c r="J47" s="398"/>
      <c r="K47" s="394"/>
      <c r="L47" s="329" t="str">
        <f>IFERROR(VLOOKUP(I47,'Fixture codes'!$C:$K,6,FALSE),"")</f>
        <v/>
      </c>
      <c r="M47" s="395"/>
      <c r="N47" s="398"/>
      <c r="O47" s="394"/>
      <c r="P47" s="394"/>
      <c r="Q47" s="394"/>
      <c r="R47" s="403"/>
      <c r="S47" s="438" t="str">
        <f t="shared" si="2"/>
        <v/>
      </c>
      <c r="T47" s="439" t="str">
        <f>IFERROR(($H47*$L47*IF(K47='Lookup tables'!$P$3,1,Value_LtgControls_CF)-$M47*$O47*IF(Custom!$Q47='Lookup tables'!$P$3,1,Value_LtgControls_CF))/1000*VLOOKUP($E47,Table_IEF,2,FALSE)*VLOOKUP(D47,Table_BldgType,3,FALSE)*IF($D47="Outdoor",Value_ExtLtg_CF,1),"")</f>
        <v/>
      </c>
      <c r="U47" s="440" t="str">
        <f>IFERROR(Custom!$S47*Input_AvgkWhRate,"")</f>
        <v/>
      </c>
      <c r="V47" s="440" t="str">
        <f t="shared" si="3"/>
        <v/>
      </c>
      <c r="W47" s="440" t="str">
        <f>IF(R47&lt;&gt;"",Custom!$R47,"")</f>
        <v/>
      </c>
      <c r="X47" s="440" t="str">
        <f>IF(Custom!$V47="","",Custom!$R47-Custom!$V47)</f>
        <v/>
      </c>
      <c r="Y47" s="441" t="str">
        <f>IFERROR(Custom!$X47/Custom!$U47, "")</f>
        <v/>
      </c>
    </row>
    <row r="48" spans="2:25" s="21" customFormat="1" ht="15" x14ac:dyDescent="0.25">
      <c r="B48" s="15">
        <v>45</v>
      </c>
      <c r="C48" s="395"/>
      <c r="D48" s="394"/>
      <c r="E48" s="394"/>
      <c r="F48" s="394"/>
      <c r="G48" s="391" t="str">
        <f>IF(Custom!$F48=0, "", IF(Custom!$F48="Default", VLOOKUP(Custom!$D48,Table_BldgType,2,FALSE), IF(Custom!$F48="Override","Enter Hours")))</f>
        <v/>
      </c>
      <c r="H48" s="395"/>
      <c r="I48" s="394"/>
      <c r="J48" s="398"/>
      <c r="K48" s="394"/>
      <c r="L48" s="329" t="str">
        <f>IFERROR(VLOOKUP(I48,'Fixture codes'!$C:$K,6,FALSE),"")</f>
        <v/>
      </c>
      <c r="M48" s="395"/>
      <c r="N48" s="398"/>
      <c r="O48" s="394"/>
      <c r="P48" s="394"/>
      <c r="Q48" s="394"/>
      <c r="R48" s="403"/>
      <c r="S48" s="438" t="str">
        <f t="shared" si="2"/>
        <v/>
      </c>
      <c r="T48" s="439" t="str">
        <f>IFERROR(($H48*$L48*IF(K48='Lookup tables'!$P$3,1,Value_LtgControls_CF)-$M48*$O48*IF(Custom!$Q48='Lookup tables'!$P$3,1,Value_LtgControls_CF))/1000*VLOOKUP($E48,Table_IEF,2,FALSE)*VLOOKUP(D48,Table_BldgType,3,FALSE)*IF($D48="Outdoor",Value_ExtLtg_CF,1),"")</f>
        <v/>
      </c>
      <c r="U48" s="440" t="str">
        <f>IFERROR(Custom!$S48*Input_AvgkWhRate,"")</f>
        <v/>
      </c>
      <c r="V48" s="440" t="str">
        <f t="shared" si="3"/>
        <v/>
      </c>
      <c r="W48" s="440" t="str">
        <f>IF(R48&lt;&gt;"",Custom!$R48,"")</f>
        <v/>
      </c>
      <c r="X48" s="440" t="str">
        <f>IF(Custom!$V48="","",Custom!$R48-Custom!$V48)</f>
        <v/>
      </c>
      <c r="Y48" s="441" t="str">
        <f>IFERROR(Custom!$X48/Custom!$U48, "")</f>
        <v/>
      </c>
    </row>
    <row r="49" spans="2:25" s="21" customFormat="1" ht="15" x14ac:dyDescent="0.25">
      <c r="B49" s="15">
        <v>46</v>
      </c>
      <c r="C49" s="395"/>
      <c r="D49" s="394"/>
      <c r="E49" s="394"/>
      <c r="F49" s="394"/>
      <c r="G49" s="391" t="str">
        <f>IF(Custom!$F49=0, "", IF(Custom!$F49="Default", VLOOKUP(Custom!$D49,Table_BldgType,2,FALSE), IF(Custom!$F49="Override","Enter Hours")))</f>
        <v/>
      </c>
      <c r="H49" s="395"/>
      <c r="I49" s="394"/>
      <c r="J49" s="398"/>
      <c r="K49" s="394"/>
      <c r="L49" s="329" t="str">
        <f>IFERROR(VLOOKUP(I49,'Fixture codes'!$C:$K,6,FALSE),"")</f>
        <v/>
      </c>
      <c r="M49" s="395"/>
      <c r="N49" s="398"/>
      <c r="O49" s="394"/>
      <c r="P49" s="394"/>
      <c r="Q49" s="394"/>
      <c r="R49" s="403"/>
      <c r="S49" s="438" t="str">
        <f t="shared" si="2"/>
        <v/>
      </c>
      <c r="T49" s="439" t="str">
        <f>IFERROR(($H49*$L49*IF(K49='Lookup tables'!$P$3,1,Value_LtgControls_CF)-$M49*$O49*IF(Custom!$Q49='Lookup tables'!$P$3,1,Value_LtgControls_CF))/1000*VLOOKUP($E49,Table_IEF,2,FALSE)*VLOOKUP(D49,Table_BldgType,3,FALSE)*IF($D49="Outdoor",Value_ExtLtg_CF,1),"")</f>
        <v/>
      </c>
      <c r="U49" s="440" t="str">
        <f>IFERROR(Custom!$S49*Input_AvgkWhRate,"")</f>
        <v/>
      </c>
      <c r="V49" s="440" t="str">
        <f t="shared" si="3"/>
        <v/>
      </c>
      <c r="W49" s="440" t="str">
        <f>IF(R49&lt;&gt;"",Custom!$R49,"")</f>
        <v/>
      </c>
      <c r="X49" s="440" t="str">
        <f>IF(Custom!$V49="","",Custom!$R49-Custom!$V49)</f>
        <v/>
      </c>
      <c r="Y49" s="441" t="str">
        <f>IFERROR(Custom!$X49/Custom!$U49, "")</f>
        <v/>
      </c>
    </row>
    <row r="50" spans="2:25" s="21" customFormat="1" ht="15" x14ac:dyDescent="0.25">
      <c r="B50" s="15">
        <v>47</v>
      </c>
      <c r="C50" s="395"/>
      <c r="D50" s="394"/>
      <c r="E50" s="394"/>
      <c r="F50" s="394"/>
      <c r="G50" s="391" t="str">
        <f>IF(Custom!$F50=0, "", IF(Custom!$F50="Default", VLOOKUP(Custom!$D50,Table_BldgType,2,FALSE), IF(Custom!$F50="Override","Enter Hours")))</f>
        <v/>
      </c>
      <c r="H50" s="395"/>
      <c r="I50" s="394"/>
      <c r="J50" s="398"/>
      <c r="K50" s="394"/>
      <c r="L50" s="329" t="str">
        <f>IFERROR(VLOOKUP(I50,'Fixture codes'!$C:$K,6,FALSE),"")</f>
        <v/>
      </c>
      <c r="M50" s="395"/>
      <c r="N50" s="398"/>
      <c r="O50" s="394"/>
      <c r="P50" s="394"/>
      <c r="Q50" s="394"/>
      <c r="R50" s="403"/>
      <c r="S50" s="438" t="str">
        <f t="shared" si="2"/>
        <v/>
      </c>
      <c r="T50" s="439" t="str">
        <f>IFERROR(($H50*$L50*IF(K50='Lookup tables'!$P$3,1,Value_LtgControls_CF)-$M50*$O50*IF(Custom!$Q50='Lookup tables'!$P$3,1,Value_LtgControls_CF))/1000*VLOOKUP($E50,Table_IEF,2,FALSE)*VLOOKUP(D50,Table_BldgType,3,FALSE)*IF($D50="Outdoor",Value_ExtLtg_CF,1),"")</f>
        <v/>
      </c>
      <c r="U50" s="440" t="str">
        <f>IFERROR(Custom!$S50*Input_AvgkWhRate,"")</f>
        <v/>
      </c>
      <c r="V50" s="440" t="str">
        <f t="shared" si="3"/>
        <v/>
      </c>
      <c r="W50" s="440" t="str">
        <f>IF(R50&lt;&gt;"",Custom!$R50,"")</f>
        <v/>
      </c>
      <c r="X50" s="440" t="str">
        <f>IF(Custom!$V50="","",Custom!$R50-Custom!$V50)</f>
        <v/>
      </c>
      <c r="Y50" s="441" t="str">
        <f>IFERROR(Custom!$X50/Custom!$U50, "")</f>
        <v/>
      </c>
    </row>
    <row r="51" spans="2:25" s="21" customFormat="1" ht="15" x14ac:dyDescent="0.25">
      <c r="B51" s="15">
        <v>48</v>
      </c>
      <c r="C51" s="395"/>
      <c r="D51" s="394"/>
      <c r="E51" s="394"/>
      <c r="F51" s="394"/>
      <c r="G51" s="391" t="str">
        <f>IF(Custom!$F51=0, "", IF(Custom!$F51="Default", VLOOKUP(Custom!$D51,Table_BldgType,2,FALSE), IF(Custom!$F51="Override","Enter Hours")))</f>
        <v/>
      </c>
      <c r="H51" s="395"/>
      <c r="I51" s="394"/>
      <c r="J51" s="398"/>
      <c r="K51" s="394"/>
      <c r="L51" s="329" t="str">
        <f>IFERROR(VLOOKUP(I51,'Fixture codes'!$C:$K,6,FALSE),"")</f>
        <v/>
      </c>
      <c r="M51" s="395"/>
      <c r="N51" s="398"/>
      <c r="O51" s="394"/>
      <c r="P51" s="394"/>
      <c r="Q51" s="394"/>
      <c r="R51" s="403"/>
      <c r="S51" s="438" t="str">
        <f t="shared" si="2"/>
        <v/>
      </c>
      <c r="T51" s="439" t="str">
        <f>IFERROR(($H51*$L51*IF(K51='Lookup tables'!$P$3,1,Value_LtgControls_CF)-$M51*$O51*IF(Custom!$Q51='Lookup tables'!$P$3,1,Value_LtgControls_CF))/1000*VLOOKUP($E51,Table_IEF,2,FALSE)*VLOOKUP(D51,Table_BldgType,3,FALSE)*IF($D51="Outdoor",Value_ExtLtg_CF,1),"")</f>
        <v/>
      </c>
      <c r="U51" s="440" t="str">
        <f>IFERROR(Custom!$S51*Input_AvgkWhRate,"")</f>
        <v/>
      </c>
      <c r="V51" s="440" t="str">
        <f t="shared" si="3"/>
        <v/>
      </c>
      <c r="W51" s="440" t="str">
        <f>IF(R51&lt;&gt;"",Custom!$R51,"")</f>
        <v/>
      </c>
      <c r="X51" s="440" t="str">
        <f>IF(Custom!$V51="","",Custom!$R51-Custom!$V51)</f>
        <v/>
      </c>
      <c r="Y51" s="441" t="str">
        <f>IFERROR(Custom!$X51/Custom!$U51, "")</f>
        <v/>
      </c>
    </row>
    <row r="52" spans="2:25" s="21" customFormat="1" ht="15" x14ac:dyDescent="0.25">
      <c r="B52" s="15">
        <v>49</v>
      </c>
      <c r="C52" s="395"/>
      <c r="D52" s="394"/>
      <c r="E52" s="394"/>
      <c r="F52" s="394"/>
      <c r="G52" s="391" t="str">
        <f>IF(Custom!$F52=0, "", IF(Custom!$F52="Default", VLOOKUP(Custom!$D52,Table_BldgType,2,FALSE), IF(Custom!$F52="Override","Enter Hours")))</f>
        <v/>
      </c>
      <c r="H52" s="395"/>
      <c r="I52" s="394"/>
      <c r="J52" s="398"/>
      <c r="K52" s="394"/>
      <c r="L52" s="329" t="str">
        <f>IFERROR(VLOOKUP(I52,'Fixture codes'!$C:$K,6,FALSE),"")</f>
        <v/>
      </c>
      <c r="M52" s="395"/>
      <c r="N52" s="398"/>
      <c r="O52" s="394"/>
      <c r="P52" s="394"/>
      <c r="Q52" s="394"/>
      <c r="R52" s="403"/>
      <c r="S52" s="438" t="str">
        <f t="shared" si="2"/>
        <v/>
      </c>
      <c r="T52" s="439" t="str">
        <f>IFERROR(($H52*$L52*IF(K52='Lookup tables'!$P$3,1,Value_LtgControls_CF)-$M52*$O52*IF(Custom!$Q52='Lookup tables'!$P$3,1,Value_LtgControls_CF))/1000*VLOOKUP($E52,Table_IEF,2,FALSE)*VLOOKUP(D52,Table_BldgType,3,FALSE)*IF($D52="Outdoor",Value_ExtLtg_CF,1),"")</f>
        <v/>
      </c>
      <c r="U52" s="440" t="str">
        <f>IFERROR(Custom!$S52*Input_AvgkWhRate,"")</f>
        <v/>
      </c>
      <c r="V52" s="440" t="str">
        <f t="shared" si="3"/>
        <v/>
      </c>
      <c r="W52" s="440" t="str">
        <f>IF(R52&lt;&gt;"",Custom!$R52,"")</f>
        <v/>
      </c>
      <c r="X52" s="440" t="str">
        <f>IF(Custom!$V52="","",Custom!$R52-Custom!$V52)</f>
        <v/>
      </c>
      <c r="Y52" s="441" t="str">
        <f>IFERROR(Custom!$X52/Custom!$U52, "")</f>
        <v/>
      </c>
    </row>
    <row r="53" spans="2:25" s="21" customFormat="1" ht="15" x14ac:dyDescent="0.25">
      <c r="B53" s="15">
        <v>50</v>
      </c>
      <c r="C53" s="395"/>
      <c r="D53" s="394"/>
      <c r="E53" s="394"/>
      <c r="F53" s="394"/>
      <c r="G53" s="391" t="str">
        <f>IF(Custom!$F53=0, "", IF(Custom!$F53="Default", VLOOKUP(Custom!$D53,Table_BldgType,2,FALSE), IF(Custom!$F53="Override","Enter Hours")))</f>
        <v/>
      </c>
      <c r="H53" s="395"/>
      <c r="I53" s="394"/>
      <c r="J53" s="398"/>
      <c r="K53" s="394"/>
      <c r="L53" s="329" t="str">
        <f>IFERROR(VLOOKUP(I53,'Fixture codes'!$C:$K,6,FALSE),"")</f>
        <v/>
      </c>
      <c r="M53" s="395"/>
      <c r="N53" s="398"/>
      <c r="O53" s="394"/>
      <c r="P53" s="394"/>
      <c r="Q53" s="394"/>
      <c r="R53" s="403"/>
      <c r="S53" s="438" t="str">
        <f t="shared" si="2"/>
        <v/>
      </c>
      <c r="T53" s="439" t="str">
        <f>IFERROR(($H53*$L53*IF(K53='Lookup tables'!$P$3,1,Value_LtgControls_CF)-$M53*$O53*IF(Custom!$Q53='Lookup tables'!$P$3,1,Value_LtgControls_CF))/1000*VLOOKUP($E53,Table_IEF,2,FALSE)*VLOOKUP(D53,Table_BldgType,3,FALSE)*IF($D53="Outdoor",Value_ExtLtg_CF,1),"")</f>
        <v/>
      </c>
      <c r="U53" s="440" t="str">
        <f>IFERROR(Custom!$S53*Input_AvgkWhRate,"")</f>
        <v/>
      </c>
      <c r="V53" s="440" t="str">
        <f t="shared" si="3"/>
        <v/>
      </c>
      <c r="W53" s="440" t="str">
        <f>IF(R53&lt;&gt;"",Custom!$R53,"")</f>
        <v/>
      </c>
      <c r="X53" s="440" t="str">
        <f>IF(Custom!$V53="","",Custom!$R53-Custom!$V53)</f>
        <v/>
      </c>
      <c r="Y53" s="441" t="str">
        <f>IFERROR(Custom!$X53/Custom!$U53, "")</f>
        <v/>
      </c>
    </row>
    <row r="54" spans="2:25" s="21" customFormat="1" ht="15" x14ac:dyDescent="0.25">
      <c r="B54" s="15">
        <v>51</v>
      </c>
      <c r="C54" s="395"/>
      <c r="D54" s="394"/>
      <c r="E54" s="394"/>
      <c r="F54" s="394"/>
      <c r="G54" s="391" t="str">
        <f>IF(Custom!$F54=0, "", IF(Custom!$F54="Default", VLOOKUP(Custom!$D54,Table_BldgType,2,FALSE), IF(Custom!$F54="Override","Enter Hours")))</f>
        <v/>
      </c>
      <c r="H54" s="395"/>
      <c r="I54" s="394"/>
      <c r="J54" s="398"/>
      <c r="K54" s="394"/>
      <c r="L54" s="329" t="str">
        <f>IFERROR(VLOOKUP(I54,'Fixture codes'!$C:$K,6,FALSE),"")</f>
        <v/>
      </c>
      <c r="M54" s="395"/>
      <c r="N54" s="398"/>
      <c r="O54" s="394"/>
      <c r="P54" s="394"/>
      <c r="Q54" s="394"/>
      <c r="R54" s="403"/>
      <c r="S54" s="438" t="str">
        <f t="shared" si="2"/>
        <v/>
      </c>
      <c r="T54" s="439" t="str">
        <f>IFERROR(($H54*$L54*IF(K54='Lookup tables'!$P$3,1,Value_LtgControls_CF)-$M54*$O54*IF(Custom!$Q54='Lookup tables'!$P$3,1,Value_LtgControls_CF))/1000*VLOOKUP($E54,Table_IEF,2,FALSE)*VLOOKUP(D54,Table_BldgType,3,FALSE)*IF($D54="Outdoor",Value_ExtLtg_CF,1),"")</f>
        <v/>
      </c>
      <c r="U54" s="440" t="str">
        <f>IFERROR(Custom!$S54*Input_AvgkWhRate,"")</f>
        <v/>
      </c>
      <c r="V54" s="440" t="str">
        <f t="shared" si="3"/>
        <v/>
      </c>
      <c r="W54" s="440" t="str">
        <f>IF(R54&lt;&gt;"",Custom!$R54,"")</f>
        <v/>
      </c>
      <c r="X54" s="440" t="str">
        <f>IF(Custom!$V54="","",Custom!$R54-Custom!$V54)</f>
        <v/>
      </c>
      <c r="Y54" s="441" t="str">
        <f>IFERROR(Custom!$X54/Custom!$U54, "")</f>
        <v/>
      </c>
    </row>
    <row r="55" spans="2:25" s="21" customFormat="1" ht="15" x14ac:dyDescent="0.25">
      <c r="B55" s="15">
        <v>52</v>
      </c>
      <c r="C55" s="395"/>
      <c r="D55" s="394"/>
      <c r="E55" s="394"/>
      <c r="F55" s="394"/>
      <c r="G55" s="391" t="str">
        <f>IF(Custom!$F55=0, "", IF(Custom!$F55="Default", VLOOKUP(Custom!$D55,Table_BldgType,2,FALSE), IF(Custom!$F55="Override","Enter Hours")))</f>
        <v/>
      </c>
      <c r="H55" s="395"/>
      <c r="I55" s="394"/>
      <c r="J55" s="398"/>
      <c r="K55" s="394"/>
      <c r="L55" s="329" t="str">
        <f>IFERROR(VLOOKUP(I55,'Fixture codes'!$C:$K,6,FALSE),"")</f>
        <v/>
      </c>
      <c r="M55" s="395"/>
      <c r="N55" s="398"/>
      <c r="O55" s="394"/>
      <c r="P55" s="394"/>
      <c r="Q55" s="394"/>
      <c r="R55" s="403"/>
      <c r="S55" s="438" t="str">
        <f t="shared" si="2"/>
        <v/>
      </c>
      <c r="T55" s="439" t="str">
        <f>IFERROR(($H55*$L55*IF(K55='Lookup tables'!$P$3,1,Value_LtgControls_CF)-$M55*$O55*IF(Custom!$Q55='Lookup tables'!$P$3,1,Value_LtgControls_CF))/1000*VLOOKUP($E55,Table_IEF,2,FALSE)*VLOOKUP(D55,Table_BldgType,3,FALSE)*IF($D55="Outdoor",Value_ExtLtg_CF,1),"")</f>
        <v/>
      </c>
      <c r="U55" s="440" t="str">
        <f>IFERROR(Custom!$S55*Input_AvgkWhRate,"")</f>
        <v/>
      </c>
      <c r="V55" s="440" t="str">
        <f t="shared" si="3"/>
        <v/>
      </c>
      <c r="W55" s="440" t="str">
        <f>IF(R55&lt;&gt;"",Custom!$R55,"")</f>
        <v/>
      </c>
      <c r="X55" s="440" t="str">
        <f>IF(Custom!$V55="","",Custom!$R55-Custom!$V55)</f>
        <v/>
      </c>
      <c r="Y55" s="441" t="str">
        <f>IFERROR(Custom!$X55/Custom!$U55, "")</f>
        <v/>
      </c>
    </row>
    <row r="56" spans="2:25" s="21" customFormat="1" ht="15" x14ac:dyDescent="0.25">
      <c r="B56" s="15">
        <v>53</v>
      </c>
      <c r="C56" s="395"/>
      <c r="D56" s="394"/>
      <c r="E56" s="394"/>
      <c r="F56" s="394"/>
      <c r="G56" s="391" t="str">
        <f>IF(Custom!$F56=0, "", IF(Custom!$F56="Default", VLOOKUP(Custom!$D56,Table_BldgType,2,FALSE), IF(Custom!$F56="Override","Enter Hours")))</f>
        <v/>
      </c>
      <c r="H56" s="395"/>
      <c r="I56" s="394"/>
      <c r="J56" s="398"/>
      <c r="K56" s="394"/>
      <c r="L56" s="329" t="str">
        <f>IFERROR(VLOOKUP(I56,'Fixture codes'!$C:$K,6,FALSE),"")</f>
        <v/>
      </c>
      <c r="M56" s="395"/>
      <c r="N56" s="398"/>
      <c r="O56" s="394"/>
      <c r="P56" s="394"/>
      <c r="Q56" s="394"/>
      <c r="R56" s="403"/>
      <c r="S56" s="438" t="str">
        <f t="shared" si="2"/>
        <v/>
      </c>
      <c r="T56" s="439" t="str">
        <f>IFERROR(($H56*$L56*IF(K56='Lookup tables'!$P$3,1,Value_LtgControls_CF)-$M56*$O56*IF(Custom!$Q56='Lookup tables'!$P$3,1,Value_LtgControls_CF))/1000*VLOOKUP($E56,Table_IEF,2,FALSE)*VLOOKUP(D56,Table_BldgType,3,FALSE)*IF($D56="Outdoor",Value_ExtLtg_CF,1),"")</f>
        <v/>
      </c>
      <c r="U56" s="440" t="str">
        <f>IFERROR(Custom!$S56*Input_AvgkWhRate,"")</f>
        <v/>
      </c>
      <c r="V56" s="440" t="str">
        <f t="shared" si="3"/>
        <v/>
      </c>
      <c r="W56" s="440" t="str">
        <f>IF(R56&lt;&gt;"",Custom!$R56,"")</f>
        <v/>
      </c>
      <c r="X56" s="440" t="str">
        <f>IF(Custom!$V56="","",Custom!$R56-Custom!$V56)</f>
        <v/>
      </c>
      <c r="Y56" s="441" t="str">
        <f>IFERROR(Custom!$X56/Custom!$U56, "")</f>
        <v/>
      </c>
    </row>
    <row r="57" spans="2:25" s="21" customFormat="1" ht="15" x14ac:dyDescent="0.25">
      <c r="B57" s="15">
        <v>54</v>
      </c>
      <c r="C57" s="395"/>
      <c r="D57" s="394"/>
      <c r="E57" s="394"/>
      <c r="F57" s="394"/>
      <c r="G57" s="391" t="str">
        <f>IF(Custom!$F57=0, "", IF(Custom!$F57="Default", VLOOKUP(Custom!$D57,Table_BldgType,2,FALSE), IF(Custom!$F57="Override","Enter Hours")))</f>
        <v/>
      </c>
      <c r="H57" s="395"/>
      <c r="I57" s="394"/>
      <c r="J57" s="398"/>
      <c r="K57" s="394"/>
      <c r="L57" s="329" t="str">
        <f>IFERROR(VLOOKUP(I57,'Fixture codes'!$C:$K,6,FALSE),"")</f>
        <v/>
      </c>
      <c r="M57" s="395"/>
      <c r="N57" s="398"/>
      <c r="O57" s="394"/>
      <c r="P57" s="394"/>
      <c r="Q57" s="394"/>
      <c r="R57" s="403"/>
      <c r="S57" s="438" t="str">
        <f t="shared" si="2"/>
        <v/>
      </c>
      <c r="T57" s="439" t="str">
        <f>IFERROR(($H57*$L57*IF(K57='Lookup tables'!$P$3,1,Value_LtgControls_CF)-$M57*$O57*IF(Custom!$Q57='Lookup tables'!$P$3,1,Value_LtgControls_CF))/1000*VLOOKUP($E57,Table_IEF,2,FALSE)*VLOOKUP(D57,Table_BldgType,3,FALSE)*IF($D57="Outdoor",Value_ExtLtg_CF,1),"")</f>
        <v/>
      </c>
      <c r="U57" s="440" t="str">
        <f>IFERROR(Custom!$S57*Input_AvgkWhRate,"")</f>
        <v/>
      </c>
      <c r="V57" s="440" t="str">
        <f t="shared" si="3"/>
        <v/>
      </c>
      <c r="W57" s="440" t="str">
        <f>IF(R57&lt;&gt;"",Custom!$R57,"")</f>
        <v/>
      </c>
      <c r="X57" s="440" t="str">
        <f>IF(Custom!$V57="","",Custom!$R57-Custom!$V57)</f>
        <v/>
      </c>
      <c r="Y57" s="441" t="str">
        <f>IFERROR(Custom!$X57/Custom!$U57, "")</f>
        <v/>
      </c>
    </row>
    <row r="58" spans="2:25" s="21" customFormat="1" ht="15" x14ac:dyDescent="0.25">
      <c r="B58" s="15">
        <v>55</v>
      </c>
      <c r="C58" s="395"/>
      <c r="D58" s="394"/>
      <c r="E58" s="394"/>
      <c r="F58" s="394"/>
      <c r="G58" s="391" t="str">
        <f>IF(Custom!$F58=0, "", IF(Custom!$F58="Default", VLOOKUP(Custom!$D58,Table_BldgType,2,FALSE), IF(Custom!$F58="Override","Enter Hours")))</f>
        <v/>
      </c>
      <c r="H58" s="395"/>
      <c r="I58" s="394"/>
      <c r="J58" s="398"/>
      <c r="K58" s="394"/>
      <c r="L58" s="329" t="str">
        <f>IFERROR(VLOOKUP(I58,'Fixture codes'!$C:$K,6,FALSE),"")</f>
        <v/>
      </c>
      <c r="M58" s="395"/>
      <c r="N58" s="398"/>
      <c r="O58" s="394"/>
      <c r="P58" s="394"/>
      <c r="Q58" s="394"/>
      <c r="R58" s="403"/>
      <c r="S58" s="438" t="str">
        <f t="shared" si="2"/>
        <v/>
      </c>
      <c r="T58" s="439" t="str">
        <f>IFERROR(($H58*$L58*IF(K58='Lookup tables'!$P$3,1,Value_LtgControls_CF)-$M58*$O58*IF(Custom!$Q58='Lookup tables'!$P$3,1,Value_LtgControls_CF))/1000*VLOOKUP($E58,Table_IEF,2,FALSE)*VLOOKUP(D58,Table_BldgType,3,FALSE)*IF($D58="Outdoor",Value_ExtLtg_CF,1),"")</f>
        <v/>
      </c>
      <c r="U58" s="440" t="str">
        <f>IFERROR(Custom!$S58*Input_AvgkWhRate,"")</f>
        <v/>
      </c>
      <c r="V58" s="440" t="str">
        <f t="shared" si="3"/>
        <v/>
      </c>
      <c r="W58" s="440" t="str">
        <f>IF(R58&lt;&gt;"",Custom!$R58,"")</f>
        <v/>
      </c>
      <c r="X58" s="440" t="str">
        <f>IF(Custom!$V58="","",Custom!$R58-Custom!$V58)</f>
        <v/>
      </c>
      <c r="Y58" s="441" t="str">
        <f>IFERROR(Custom!$X58/Custom!$U58, "")</f>
        <v/>
      </c>
    </row>
    <row r="59" spans="2:25" s="21" customFormat="1" ht="15" x14ac:dyDescent="0.25">
      <c r="B59" s="15">
        <v>56</v>
      </c>
      <c r="C59" s="395"/>
      <c r="D59" s="394"/>
      <c r="E59" s="394"/>
      <c r="F59" s="394"/>
      <c r="G59" s="391" t="str">
        <f>IF(Custom!$F59=0, "", IF(Custom!$F59="Default", VLOOKUP(Custom!$D59,Table_BldgType,2,FALSE), IF(Custom!$F59="Override","Enter Hours")))</f>
        <v/>
      </c>
      <c r="H59" s="395"/>
      <c r="I59" s="394"/>
      <c r="J59" s="398"/>
      <c r="K59" s="394"/>
      <c r="L59" s="329" t="str">
        <f>IFERROR(VLOOKUP(I59,'Fixture codes'!$C:$K,6,FALSE),"")</f>
        <v/>
      </c>
      <c r="M59" s="395"/>
      <c r="N59" s="398"/>
      <c r="O59" s="394"/>
      <c r="P59" s="394"/>
      <c r="Q59" s="394"/>
      <c r="R59" s="403"/>
      <c r="S59" s="438" t="str">
        <f t="shared" si="2"/>
        <v/>
      </c>
      <c r="T59" s="439" t="str">
        <f>IFERROR(($H59*$L59*IF(K59='Lookup tables'!$P$3,1,Value_LtgControls_CF)-$M59*$O59*IF(Custom!$Q59='Lookup tables'!$P$3,1,Value_LtgControls_CF))/1000*VLOOKUP($E59,Table_IEF,2,FALSE)*VLOOKUP(D59,Table_BldgType,3,FALSE)*IF($D59="Outdoor",Value_ExtLtg_CF,1),"")</f>
        <v/>
      </c>
      <c r="U59" s="440" t="str">
        <f>IFERROR(Custom!$S59*Input_AvgkWhRate,"")</f>
        <v/>
      </c>
      <c r="V59" s="440" t="str">
        <f t="shared" si="3"/>
        <v/>
      </c>
      <c r="W59" s="440" t="str">
        <f>IF(R59&lt;&gt;"",Custom!$R59,"")</f>
        <v/>
      </c>
      <c r="X59" s="440" t="str">
        <f>IF(Custom!$V59="","",Custom!$R59-Custom!$V59)</f>
        <v/>
      </c>
      <c r="Y59" s="441" t="str">
        <f>IFERROR(Custom!$X59/Custom!$U59, "")</f>
        <v/>
      </c>
    </row>
    <row r="60" spans="2:25" s="21" customFormat="1" ht="15" x14ac:dyDescent="0.25">
      <c r="B60" s="15">
        <v>57</v>
      </c>
      <c r="C60" s="395"/>
      <c r="D60" s="394"/>
      <c r="E60" s="394"/>
      <c r="F60" s="394"/>
      <c r="G60" s="391" t="str">
        <f>IF(Custom!$F60=0, "", IF(Custom!$F60="Default", VLOOKUP(Custom!$D60,Table_BldgType,2,FALSE), IF(Custom!$F60="Override","Enter Hours")))</f>
        <v/>
      </c>
      <c r="H60" s="395"/>
      <c r="I60" s="394"/>
      <c r="J60" s="398"/>
      <c r="K60" s="394"/>
      <c r="L60" s="329" t="str">
        <f>IFERROR(VLOOKUP(I60,'Fixture codes'!$C:$K,6,FALSE),"")</f>
        <v/>
      </c>
      <c r="M60" s="395"/>
      <c r="N60" s="398"/>
      <c r="O60" s="394"/>
      <c r="P60" s="394"/>
      <c r="Q60" s="394"/>
      <c r="R60" s="403"/>
      <c r="S60" s="438" t="str">
        <f t="shared" si="2"/>
        <v/>
      </c>
      <c r="T60" s="439" t="str">
        <f>IFERROR(($H60*$L60*IF(K60='Lookup tables'!$P$3,1,Value_LtgControls_CF)-$M60*$O60*IF(Custom!$Q60='Lookup tables'!$P$3,1,Value_LtgControls_CF))/1000*VLOOKUP($E60,Table_IEF,2,FALSE)*VLOOKUP(D60,Table_BldgType,3,FALSE)*IF($D60="Outdoor",Value_ExtLtg_CF,1),"")</f>
        <v/>
      </c>
      <c r="U60" s="440" t="str">
        <f>IFERROR(Custom!$S60*Input_AvgkWhRate,"")</f>
        <v/>
      </c>
      <c r="V60" s="440" t="str">
        <f t="shared" si="3"/>
        <v/>
      </c>
      <c r="W60" s="440" t="str">
        <f>IF(R60&lt;&gt;"",Custom!$R60,"")</f>
        <v/>
      </c>
      <c r="X60" s="440" t="str">
        <f>IF(Custom!$V60="","",Custom!$R60-Custom!$V60)</f>
        <v/>
      </c>
      <c r="Y60" s="441" t="str">
        <f>IFERROR(Custom!$X60/Custom!$U60, "")</f>
        <v/>
      </c>
    </row>
    <row r="61" spans="2:25" s="21" customFormat="1" ht="15" x14ac:dyDescent="0.25">
      <c r="B61" s="15">
        <v>58</v>
      </c>
      <c r="C61" s="395"/>
      <c r="D61" s="394"/>
      <c r="E61" s="394"/>
      <c r="F61" s="394"/>
      <c r="G61" s="391" t="str">
        <f>IF(Custom!$F61=0, "", IF(Custom!$F61="Default", VLOOKUP(Custom!$D61,Table_BldgType,2,FALSE), IF(Custom!$F61="Override","Enter Hours")))</f>
        <v/>
      </c>
      <c r="H61" s="395"/>
      <c r="I61" s="394"/>
      <c r="J61" s="398"/>
      <c r="K61" s="394"/>
      <c r="L61" s="329" t="str">
        <f>IFERROR(VLOOKUP(I61,'Fixture codes'!$C:$K,6,FALSE),"")</f>
        <v/>
      </c>
      <c r="M61" s="395"/>
      <c r="N61" s="398"/>
      <c r="O61" s="394"/>
      <c r="P61" s="394"/>
      <c r="Q61" s="394"/>
      <c r="R61" s="403"/>
      <c r="S61" s="438" t="str">
        <f t="shared" si="2"/>
        <v/>
      </c>
      <c r="T61" s="439" t="str">
        <f>IFERROR(($H61*$L61*IF(K61='Lookup tables'!$P$3,1,Value_LtgControls_CF)-$M61*$O61*IF(Custom!$Q61='Lookup tables'!$P$3,1,Value_LtgControls_CF))/1000*VLOOKUP($E61,Table_IEF,2,FALSE)*VLOOKUP(D61,Table_BldgType,3,FALSE)*IF($D61="Outdoor",Value_ExtLtg_CF,1),"")</f>
        <v/>
      </c>
      <c r="U61" s="440" t="str">
        <f>IFERROR(Custom!$S61*Input_AvgkWhRate,"")</f>
        <v/>
      </c>
      <c r="V61" s="440" t="str">
        <f t="shared" si="3"/>
        <v/>
      </c>
      <c r="W61" s="440" t="str">
        <f>IF(R61&lt;&gt;"",Custom!$R61,"")</f>
        <v/>
      </c>
      <c r="X61" s="440" t="str">
        <f>IF(Custom!$V61="","",Custom!$R61-Custom!$V61)</f>
        <v/>
      </c>
      <c r="Y61" s="441" t="str">
        <f>IFERROR(Custom!$X61/Custom!$U61, "")</f>
        <v/>
      </c>
    </row>
    <row r="62" spans="2:25" s="21" customFormat="1" ht="15" x14ac:dyDescent="0.25">
      <c r="B62" s="15">
        <v>59</v>
      </c>
      <c r="C62" s="395"/>
      <c r="D62" s="394"/>
      <c r="E62" s="394"/>
      <c r="F62" s="394"/>
      <c r="G62" s="391" t="str">
        <f>IF(Custom!$F62=0, "", IF(Custom!$F62="Default", VLOOKUP(Custom!$D62,Table_BldgType,2,FALSE), IF(Custom!$F62="Override","Enter Hours")))</f>
        <v/>
      </c>
      <c r="H62" s="395"/>
      <c r="I62" s="394"/>
      <c r="J62" s="398"/>
      <c r="K62" s="394"/>
      <c r="L62" s="329" t="str">
        <f>IFERROR(VLOOKUP(I62,'Fixture codes'!$C:$K,6,FALSE),"")</f>
        <v/>
      </c>
      <c r="M62" s="395"/>
      <c r="N62" s="398"/>
      <c r="O62" s="394"/>
      <c r="P62" s="394"/>
      <c r="Q62" s="394"/>
      <c r="R62" s="403"/>
      <c r="S62" s="438" t="str">
        <f t="shared" si="2"/>
        <v/>
      </c>
      <c r="T62" s="439" t="str">
        <f>IFERROR(($H62*$L62*IF(K62='Lookup tables'!$P$3,1,Value_LtgControls_CF)-$M62*$O62*IF(Custom!$Q62='Lookup tables'!$P$3,1,Value_LtgControls_CF))/1000*VLOOKUP($E62,Table_IEF,2,FALSE)*VLOOKUP(D62,Table_BldgType,3,FALSE)*IF($D62="Outdoor",Value_ExtLtg_CF,1),"")</f>
        <v/>
      </c>
      <c r="U62" s="440" t="str">
        <f>IFERROR(Custom!$S62*Input_AvgkWhRate,"")</f>
        <v/>
      </c>
      <c r="V62" s="440" t="str">
        <f t="shared" si="3"/>
        <v/>
      </c>
      <c r="W62" s="440" t="str">
        <f>IF(R62&lt;&gt;"",Custom!$R62,"")</f>
        <v/>
      </c>
      <c r="X62" s="440" t="str">
        <f>IF(Custom!$V62="","",Custom!$R62-Custom!$V62)</f>
        <v/>
      </c>
      <c r="Y62" s="441" t="str">
        <f>IFERROR(Custom!$X62/Custom!$U62, "")</f>
        <v/>
      </c>
    </row>
    <row r="63" spans="2:25" s="21" customFormat="1" ht="15" x14ac:dyDescent="0.25">
      <c r="B63" s="15">
        <v>60</v>
      </c>
      <c r="C63" s="395"/>
      <c r="D63" s="394"/>
      <c r="E63" s="394"/>
      <c r="F63" s="394"/>
      <c r="G63" s="391" t="str">
        <f>IF(Custom!$F63=0, "", IF(Custom!$F63="Default", VLOOKUP(Custom!$D63,Table_BldgType,2,FALSE), IF(Custom!$F63="Override","Enter Hours")))</f>
        <v/>
      </c>
      <c r="H63" s="395"/>
      <c r="I63" s="394"/>
      <c r="J63" s="398"/>
      <c r="K63" s="394"/>
      <c r="L63" s="329" t="str">
        <f>IFERROR(VLOOKUP(I63,'Fixture codes'!$C:$K,6,FALSE),"")</f>
        <v/>
      </c>
      <c r="M63" s="395"/>
      <c r="N63" s="398"/>
      <c r="O63" s="394"/>
      <c r="P63" s="394"/>
      <c r="Q63" s="394"/>
      <c r="R63" s="403"/>
      <c r="S63" s="438" t="str">
        <f t="shared" si="2"/>
        <v/>
      </c>
      <c r="T63" s="439" t="str">
        <f>IFERROR(($H63*$L63*IF(K63='Lookup tables'!$P$3,1,Value_LtgControls_CF)-$M63*$O63*IF(Custom!$Q63='Lookup tables'!$P$3,1,Value_LtgControls_CF))/1000*VLOOKUP($E63,Table_IEF,2,FALSE)*VLOOKUP(D63,Table_BldgType,3,FALSE)*IF($D63="Outdoor",Value_ExtLtg_CF,1),"")</f>
        <v/>
      </c>
      <c r="U63" s="440" t="str">
        <f>IFERROR(Custom!$S63*Input_AvgkWhRate,"")</f>
        <v/>
      </c>
      <c r="V63" s="440" t="str">
        <f t="shared" si="3"/>
        <v/>
      </c>
      <c r="W63" s="440" t="str">
        <f>IF(R63&lt;&gt;"",Custom!$R63,"")</f>
        <v/>
      </c>
      <c r="X63" s="440" t="str">
        <f>IF(Custom!$V63="","",Custom!$R63-Custom!$V63)</f>
        <v/>
      </c>
      <c r="Y63" s="441" t="str">
        <f>IFERROR(Custom!$X63/Custom!$U63, "")</f>
        <v/>
      </c>
    </row>
    <row r="64" spans="2:25" s="21" customFormat="1" ht="15" x14ac:dyDescent="0.25">
      <c r="B64" s="15">
        <v>61</v>
      </c>
      <c r="C64" s="395"/>
      <c r="D64" s="394"/>
      <c r="E64" s="394"/>
      <c r="F64" s="394"/>
      <c r="G64" s="391" t="str">
        <f>IF(Custom!$F64=0, "", IF(Custom!$F64="Default", VLOOKUP(Custom!$D64,Table_BldgType,2,FALSE), IF(Custom!$F64="Override","Enter Hours")))</f>
        <v/>
      </c>
      <c r="H64" s="395"/>
      <c r="I64" s="394"/>
      <c r="J64" s="398"/>
      <c r="K64" s="394"/>
      <c r="L64" s="329" t="str">
        <f>IFERROR(VLOOKUP(I64,'Fixture codes'!$C:$K,6,FALSE),"")</f>
        <v/>
      </c>
      <c r="M64" s="395"/>
      <c r="N64" s="398"/>
      <c r="O64" s="394"/>
      <c r="P64" s="394"/>
      <c r="Q64" s="394"/>
      <c r="R64" s="403"/>
      <c r="S64" s="438" t="str">
        <f t="shared" si="2"/>
        <v/>
      </c>
      <c r="T64" s="439" t="str">
        <f>IFERROR(($H64*$L64*IF(K64='Lookup tables'!$P$3,1,Value_LtgControls_CF)-$M64*$O64*IF(Custom!$Q64='Lookup tables'!$P$3,1,Value_LtgControls_CF))/1000*VLOOKUP($E64,Table_IEF,2,FALSE)*VLOOKUP(D64,Table_BldgType,3,FALSE)*IF($D64="Outdoor",Value_ExtLtg_CF,1),"")</f>
        <v/>
      </c>
      <c r="U64" s="440" t="str">
        <f>IFERROR(Custom!$S64*Input_AvgkWhRate,"")</f>
        <v/>
      </c>
      <c r="V64" s="440" t="str">
        <f t="shared" si="3"/>
        <v/>
      </c>
      <c r="W64" s="440" t="str">
        <f>IF(R64&lt;&gt;"",Custom!$R64,"")</f>
        <v/>
      </c>
      <c r="X64" s="440" t="str">
        <f>IF(Custom!$V64="","",Custom!$R64-Custom!$V64)</f>
        <v/>
      </c>
      <c r="Y64" s="441" t="str">
        <f>IFERROR(Custom!$X64/Custom!$U64, "")</f>
        <v/>
      </c>
    </row>
    <row r="65" spans="2:25" s="21" customFormat="1" ht="15" x14ac:dyDescent="0.25">
      <c r="B65" s="15">
        <v>62</v>
      </c>
      <c r="C65" s="395"/>
      <c r="D65" s="394"/>
      <c r="E65" s="394"/>
      <c r="F65" s="394"/>
      <c r="G65" s="391" t="str">
        <f>IF(Custom!$F65=0, "", IF(Custom!$F65="Default", VLOOKUP(Custom!$D65,Table_BldgType,2,FALSE), IF(Custom!$F65="Override","Enter Hours")))</f>
        <v/>
      </c>
      <c r="H65" s="395"/>
      <c r="I65" s="394"/>
      <c r="J65" s="398"/>
      <c r="K65" s="394"/>
      <c r="L65" s="329" t="str">
        <f>IFERROR(VLOOKUP(I65,'Fixture codes'!$C:$K,6,FALSE),"")</f>
        <v/>
      </c>
      <c r="M65" s="395"/>
      <c r="N65" s="398"/>
      <c r="O65" s="394"/>
      <c r="P65" s="394"/>
      <c r="Q65" s="394"/>
      <c r="R65" s="403"/>
      <c r="S65" s="438" t="str">
        <f t="shared" si="2"/>
        <v/>
      </c>
      <c r="T65" s="439" t="str">
        <f>IFERROR(($H65*$L65*IF(K65='Lookup tables'!$P$3,1,Value_LtgControls_CF)-$M65*$O65*IF(Custom!$Q65='Lookup tables'!$P$3,1,Value_LtgControls_CF))/1000*VLOOKUP($E65,Table_IEF,2,FALSE)*VLOOKUP(D65,Table_BldgType,3,FALSE)*IF($D65="Outdoor",Value_ExtLtg_CF,1),"")</f>
        <v/>
      </c>
      <c r="U65" s="440" t="str">
        <f>IFERROR(Custom!$S65*Input_AvgkWhRate,"")</f>
        <v/>
      </c>
      <c r="V65" s="440" t="str">
        <f t="shared" si="3"/>
        <v/>
      </c>
      <c r="W65" s="440" t="str">
        <f>IF(R65&lt;&gt;"",Custom!$R65,"")</f>
        <v/>
      </c>
      <c r="X65" s="440" t="str">
        <f>IF(Custom!$V65="","",Custom!$R65-Custom!$V65)</f>
        <v/>
      </c>
      <c r="Y65" s="441" t="str">
        <f>IFERROR(Custom!$X65/Custom!$U65, "")</f>
        <v/>
      </c>
    </row>
    <row r="66" spans="2:25" s="21" customFormat="1" ht="15" x14ac:dyDescent="0.25">
      <c r="B66" s="15">
        <v>63</v>
      </c>
      <c r="C66" s="395"/>
      <c r="D66" s="394"/>
      <c r="E66" s="394"/>
      <c r="F66" s="394"/>
      <c r="G66" s="391" t="str">
        <f>IF(Custom!$F66=0, "", IF(Custom!$F66="Default", VLOOKUP(Custom!$D66,Table_BldgType,2,FALSE), IF(Custom!$F66="Override","Enter Hours")))</f>
        <v/>
      </c>
      <c r="H66" s="395"/>
      <c r="I66" s="394"/>
      <c r="J66" s="398"/>
      <c r="K66" s="394"/>
      <c r="L66" s="329" t="str">
        <f>IFERROR(VLOOKUP(I66,'Fixture codes'!$C:$K,6,FALSE),"")</f>
        <v/>
      </c>
      <c r="M66" s="395"/>
      <c r="N66" s="398"/>
      <c r="O66" s="394"/>
      <c r="P66" s="394"/>
      <c r="Q66" s="394"/>
      <c r="R66" s="403"/>
      <c r="S66" s="438" t="str">
        <f t="shared" si="2"/>
        <v/>
      </c>
      <c r="T66" s="439" t="str">
        <f>IFERROR(($H66*$L66*IF(K66='Lookup tables'!$P$3,1,Value_LtgControls_CF)-$M66*$O66*IF(Custom!$Q66='Lookup tables'!$P$3,1,Value_LtgControls_CF))/1000*VLOOKUP($E66,Table_IEF,2,FALSE)*VLOOKUP(D66,Table_BldgType,3,FALSE)*IF($D66="Outdoor",Value_ExtLtg_CF,1),"")</f>
        <v/>
      </c>
      <c r="U66" s="440" t="str">
        <f>IFERROR(Custom!$S66*Input_AvgkWhRate,"")</f>
        <v/>
      </c>
      <c r="V66" s="440" t="str">
        <f t="shared" si="3"/>
        <v/>
      </c>
      <c r="W66" s="440" t="str">
        <f>IF(R66&lt;&gt;"",Custom!$R66,"")</f>
        <v/>
      </c>
      <c r="X66" s="440" t="str">
        <f>IF(Custom!$V66="","",Custom!$R66-Custom!$V66)</f>
        <v/>
      </c>
      <c r="Y66" s="441" t="str">
        <f>IFERROR(Custom!$X66/Custom!$U66, "")</f>
        <v/>
      </c>
    </row>
    <row r="67" spans="2:25" s="21" customFormat="1" ht="15" x14ac:dyDescent="0.25">
      <c r="B67" s="15">
        <v>64</v>
      </c>
      <c r="C67" s="395"/>
      <c r="D67" s="394"/>
      <c r="E67" s="394"/>
      <c r="F67" s="394"/>
      <c r="G67" s="391" t="str">
        <f>IF(Custom!$F67=0, "", IF(Custom!$F67="Default", VLOOKUP(Custom!$D67,Table_BldgType,2,FALSE), IF(Custom!$F67="Override","Enter Hours")))</f>
        <v/>
      </c>
      <c r="H67" s="395"/>
      <c r="I67" s="394"/>
      <c r="J67" s="398"/>
      <c r="K67" s="394"/>
      <c r="L67" s="329" t="str">
        <f>IFERROR(VLOOKUP(I67,'Fixture codes'!$C:$K,6,FALSE),"")</f>
        <v/>
      </c>
      <c r="M67" s="395"/>
      <c r="N67" s="398"/>
      <c r="O67" s="394"/>
      <c r="P67" s="394"/>
      <c r="Q67" s="394"/>
      <c r="R67" s="403"/>
      <c r="S67" s="438" t="str">
        <f t="shared" si="2"/>
        <v/>
      </c>
      <c r="T67" s="439" t="str">
        <f>IFERROR(($H67*$L67*IF(K67='Lookup tables'!$P$3,1,Value_LtgControls_CF)-$M67*$O67*IF(Custom!$Q67='Lookup tables'!$P$3,1,Value_LtgControls_CF))/1000*VLOOKUP($E67,Table_IEF,2,FALSE)*VLOOKUP(D67,Table_BldgType,3,FALSE)*IF($D67="Outdoor",Value_ExtLtg_CF,1),"")</f>
        <v/>
      </c>
      <c r="U67" s="440" t="str">
        <f>IFERROR(Custom!$S67*Input_AvgkWhRate,"")</f>
        <v/>
      </c>
      <c r="V67" s="440" t="str">
        <f t="shared" si="3"/>
        <v/>
      </c>
      <c r="W67" s="440" t="str">
        <f>IF(R67&lt;&gt;"",Custom!$R67,"")</f>
        <v/>
      </c>
      <c r="X67" s="440" t="str">
        <f>IF(Custom!$V67="","",Custom!$R67-Custom!$V67)</f>
        <v/>
      </c>
      <c r="Y67" s="441" t="str">
        <f>IFERROR(Custom!$X67/Custom!$U67, "")</f>
        <v/>
      </c>
    </row>
    <row r="68" spans="2:25" s="21" customFormat="1" ht="15" x14ac:dyDescent="0.25">
      <c r="B68" s="15">
        <v>65</v>
      </c>
      <c r="C68" s="395"/>
      <c r="D68" s="394"/>
      <c r="E68" s="394"/>
      <c r="F68" s="394"/>
      <c r="G68" s="391" t="str">
        <f>IF(Custom!$F68=0, "", IF(Custom!$F68="Default", VLOOKUP(Custom!$D68,Table_BldgType,2,FALSE), IF(Custom!$F68="Override","Enter Hours")))</f>
        <v/>
      </c>
      <c r="H68" s="395"/>
      <c r="I68" s="394"/>
      <c r="J68" s="398"/>
      <c r="K68" s="394"/>
      <c r="L68" s="329" t="str">
        <f>IFERROR(VLOOKUP(I68,'Fixture codes'!$C:$K,6,FALSE),"")</f>
        <v/>
      </c>
      <c r="M68" s="395"/>
      <c r="N68" s="398"/>
      <c r="O68" s="394"/>
      <c r="P68" s="394"/>
      <c r="Q68" s="394"/>
      <c r="R68" s="403"/>
      <c r="S68" s="438" t="str">
        <f t="shared" ref="S68:S103" si="4">IFERROR(($H68*$L68*VLOOKUP(K68,Table_PAF,2,FALSE)-$M68*$O68*VLOOKUP(Q68,Table_PAF,2,FALSE))/1000*VLOOKUP($E68,Table_IEF,3,FALSE)*$G68,"")</f>
        <v/>
      </c>
      <c r="T68" s="439" t="str">
        <f>IFERROR(($H68*$L68*IF(K68='Lookup tables'!$P$3,1,Value_LtgControls_CF)-$M68*$O68*IF(Custom!$Q68='Lookup tables'!$P$3,1,Value_LtgControls_CF))/1000*VLOOKUP($E68,Table_IEF,2,FALSE)*VLOOKUP(D68,Table_BldgType,3,FALSE)*IF($D68="Outdoor",Value_ExtLtg_CF,1),"")</f>
        <v/>
      </c>
      <c r="U68" s="440" t="str">
        <f>IFERROR(Custom!$S68*Input_AvgkWhRate,"")</f>
        <v/>
      </c>
      <c r="V68" s="440" t="str">
        <f t="shared" ref="V68:V103" si="5">IFERROR(ROUND(S68*IF(Input_ProgramType="Small Commercial Solutions",0.11,0.08),2),"")</f>
        <v/>
      </c>
      <c r="W68" s="440" t="str">
        <f>IF(R68&lt;&gt;"",Custom!$R68,"")</f>
        <v/>
      </c>
      <c r="X68" s="440" t="str">
        <f>IF(Custom!$V68="","",Custom!$R68-Custom!$V68)</f>
        <v/>
      </c>
      <c r="Y68" s="441" t="str">
        <f>IFERROR(Custom!$X68/Custom!$U68, "")</f>
        <v/>
      </c>
    </row>
    <row r="69" spans="2:25" s="21" customFormat="1" ht="15" x14ac:dyDescent="0.25">
      <c r="B69" s="15">
        <v>66</v>
      </c>
      <c r="C69" s="395"/>
      <c r="D69" s="394"/>
      <c r="E69" s="394"/>
      <c r="F69" s="394"/>
      <c r="G69" s="391" t="str">
        <f>IF(Custom!$F69=0, "", IF(Custom!$F69="Default", VLOOKUP(Custom!$D69,Table_BldgType,2,FALSE), IF(Custom!$F69="Override","Enter Hours")))</f>
        <v/>
      </c>
      <c r="H69" s="395"/>
      <c r="I69" s="394"/>
      <c r="J69" s="398"/>
      <c r="K69" s="394"/>
      <c r="L69" s="329" t="str">
        <f>IFERROR(VLOOKUP(I69,'Fixture codes'!$C:$K,6,FALSE),"")</f>
        <v/>
      </c>
      <c r="M69" s="395"/>
      <c r="N69" s="398"/>
      <c r="O69" s="394"/>
      <c r="P69" s="394"/>
      <c r="Q69" s="394"/>
      <c r="R69" s="403"/>
      <c r="S69" s="438" t="str">
        <f t="shared" si="4"/>
        <v/>
      </c>
      <c r="T69" s="439" t="str">
        <f>IFERROR(($H69*$L69*IF(K69='Lookup tables'!$P$3,1,Value_LtgControls_CF)-$M69*$O69*IF(Custom!$Q69='Lookup tables'!$P$3,1,Value_LtgControls_CF))/1000*VLOOKUP($E69,Table_IEF,2,FALSE)*VLOOKUP(D69,Table_BldgType,3,FALSE)*IF($D69="Outdoor",Value_ExtLtg_CF,1),"")</f>
        <v/>
      </c>
      <c r="U69" s="440" t="str">
        <f>IFERROR(Custom!$S69*Input_AvgkWhRate,"")</f>
        <v/>
      </c>
      <c r="V69" s="440" t="str">
        <f t="shared" si="5"/>
        <v/>
      </c>
      <c r="W69" s="440" t="str">
        <f>IF(R69&lt;&gt;"",Custom!$R69,"")</f>
        <v/>
      </c>
      <c r="X69" s="440" t="str">
        <f>IF(Custom!$V69="","",Custom!$R69-Custom!$V69)</f>
        <v/>
      </c>
      <c r="Y69" s="441" t="str">
        <f>IFERROR(Custom!$X69/Custom!$U69, "")</f>
        <v/>
      </c>
    </row>
    <row r="70" spans="2:25" s="21" customFormat="1" ht="15" x14ac:dyDescent="0.25">
      <c r="B70" s="15">
        <v>67</v>
      </c>
      <c r="C70" s="395"/>
      <c r="D70" s="394"/>
      <c r="E70" s="394"/>
      <c r="F70" s="394"/>
      <c r="G70" s="391" t="str">
        <f>IF(Custom!$F70=0, "", IF(Custom!$F70="Default", VLOOKUP(Custom!$D70,Table_BldgType,2,FALSE), IF(Custom!$F70="Override","Enter Hours")))</f>
        <v/>
      </c>
      <c r="H70" s="395"/>
      <c r="I70" s="394"/>
      <c r="J70" s="398"/>
      <c r="K70" s="394"/>
      <c r="L70" s="329" t="str">
        <f>IFERROR(VLOOKUP(I70,'Fixture codes'!$C:$K,6,FALSE),"")</f>
        <v/>
      </c>
      <c r="M70" s="395"/>
      <c r="N70" s="398"/>
      <c r="O70" s="394"/>
      <c r="P70" s="394"/>
      <c r="Q70" s="394"/>
      <c r="R70" s="403"/>
      <c r="S70" s="438" t="str">
        <f t="shared" si="4"/>
        <v/>
      </c>
      <c r="T70" s="439" t="str">
        <f>IFERROR(($H70*$L70*IF(K70='Lookup tables'!$P$3,1,Value_LtgControls_CF)-$M70*$O70*IF(Custom!$Q70='Lookup tables'!$P$3,1,Value_LtgControls_CF))/1000*VLOOKUP($E70,Table_IEF,2,FALSE)*VLOOKUP(D70,Table_BldgType,3,FALSE)*IF($D70="Outdoor",Value_ExtLtg_CF,1),"")</f>
        <v/>
      </c>
      <c r="U70" s="440" t="str">
        <f>IFERROR(Custom!$S70*Input_AvgkWhRate,"")</f>
        <v/>
      </c>
      <c r="V70" s="440" t="str">
        <f t="shared" si="5"/>
        <v/>
      </c>
      <c r="W70" s="440" t="str">
        <f>IF(R70&lt;&gt;"",Custom!$R70,"")</f>
        <v/>
      </c>
      <c r="X70" s="440" t="str">
        <f>IF(Custom!$V70="","",Custom!$R70-Custom!$V70)</f>
        <v/>
      </c>
      <c r="Y70" s="441" t="str">
        <f>IFERROR(Custom!$X70/Custom!$U70, "")</f>
        <v/>
      </c>
    </row>
    <row r="71" spans="2:25" s="21" customFormat="1" ht="15" x14ac:dyDescent="0.25">
      <c r="B71" s="15">
        <v>68</v>
      </c>
      <c r="C71" s="395"/>
      <c r="D71" s="394"/>
      <c r="E71" s="394"/>
      <c r="F71" s="394"/>
      <c r="G71" s="391" t="str">
        <f>IF(Custom!$F71=0, "", IF(Custom!$F71="Default", VLOOKUP(Custom!$D71,Table_BldgType,2,FALSE), IF(Custom!$F71="Override","Enter Hours")))</f>
        <v/>
      </c>
      <c r="H71" s="395"/>
      <c r="I71" s="394"/>
      <c r="J71" s="398"/>
      <c r="K71" s="394"/>
      <c r="L71" s="329" t="str">
        <f>IFERROR(VLOOKUP(I71,'Fixture codes'!$C:$K,6,FALSE),"")</f>
        <v/>
      </c>
      <c r="M71" s="395"/>
      <c r="N71" s="398"/>
      <c r="O71" s="394"/>
      <c r="P71" s="394"/>
      <c r="Q71" s="394"/>
      <c r="R71" s="403"/>
      <c r="S71" s="438" t="str">
        <f t="shared" si="4"/>
        <v/>
      </c>
      <c r="T71" s="439" t="str">
        <f>IFERROR(($H71*$L71*IF(K71='Lookup tables'!$P$3,1,Value_LtgControls_CF)-$M71*$O71*IF(Custom!$Q71='Lookup tables'!$P$3,1,Value_LtgControls_CF))/1000*VLOOKUP($E71,Table_IEF,2,FALSE)*VLOOKUP(D71,Table_BldgType,3,FALSE)*IF($D71="Outdoor",Value_ExtLtg_CF,1),"")</f>
        <v/>
      </c>
      <c r="U71" s="440" t="str">
        <f>IFERROR(Custom!$S71*Input_AvgkWhRate,"")</f>
        <v/>
      </c>
      <c r="V71" s="440" t="str">
        <f t="shared" si="5"/>
        <v/>
      </c>
      <c r="W71" s="440" t="str">
        <f>IF(R71&lt;&gt;"",Custom!$R71,"")</f>
        <v/>
      </c>
      <c r="X71" s="440" t="str">
        <f>IF(Custom!$V71="","",Custom!$R71-Custom!$V71)</f>
        <v/>
      </c>
      <c r="Y71" s="441" t="str">
        <f>IFERROR(Custom!$X71/Custom!$U71, "")</f>
        <v/>
      </c>
    </row>
    <row r="72" spans="2:25" s="21" customFormat="1" ht="15" x14ac:dyDescent="0.25">
      <c r="B72" s="15">
        <v>69</v>
      </c>
      <c r="C72" s="395"/>
      <c r="D72" s="394"/>
      <c r="E72" s="394"/>
      <c r="F72" s="394"/>
      <c r="G72" s="391" t="str">
        <f>IF(Custom!$F72=0, "", IF(Custom!$F72="Default", VLOOKUP(Custom!$D72,Table_BldgType,2,FALSE), IF(Custom!$F72="Override","Enter Hours")))</f>
        <v/>
      </c>
      <c r="H72" s="395"/>
      <c r="I72" s="394"/>
      <c r="J72" s="398"/>
      <c r="K72" s="394"/>
      <c r="L72" s="329" t="str">
        <f>IFERROR(VLOOKUP(I72,'Fixture codes'!$C:$K,6,FALSE),"")</f>
        <v/>
      </c>
      <c r="M72" s="395"/>
      <c r="N72" s="398"/>
      <c r="O72" s="394"/>
      <c r="P72" s="394"/>
      <c r="Q72" s="394"/>
      <c r="R72" s="403"/>
      <c r="S72" s="438" t="str">
        <f t="shared" si="4"/>
        <v/>
      </c>
      <c r="T72" s="439" t="str">
        <f>IFERROR(($H72*$L72*IF(K72='Lookup tables'!$P$3,1,Value_LtgControls_CF)-$M72*$O72*IF(Custom!$Q72='Lookup tables'!$P$3,1,Value_LtgControls_CF))/1000*VLOOKUP($E72,Table_IEF,2,FALSE)*VLOOKUP(D72,Table_BldgType,3,FALSE)*IF($D72="Outdoor",Value_ExtLtg_CF,1),"")</f>
        <v/>
      </c>
      <c r="U72" s="440" t="str">
        <f>IFERROR(Custom!$S72*Input_AvgkWhRate,"")</f>
        <v/>
      </c>
      <c r="V72" s="440" t="str">
        <f t="shared" si="5"/>
        <v/>
      </c>
      <c r="W72" s="440" t="str">
        <f>IF(R72&lt;&gt;"",Custom!$R72,"")</f>
        <v/>
      </c>
      <c r="X72" s="440" t="str">
        <f>IF(Custom!$V72="","",Custom!$R72-Custom!$V72)</f>
        <v/>
      </c>
      <c r="Y72" s="441" t="str">
        <f>IFERROR(Custom!$X72/Custom!$U72, "")</f>
        <v/>
      </c>
    </row>
    <row r="73" spans="2:25" s="21" customFormat="1" ht="15" x14ac:dyDescent="0.25">
      <c r="B73" s="15">
        <v>70</v>
      </c>
      <c r="C73" s="395"/>
      <c r="D73" s="394"/>
      <c r="E73" s="394"/>
      <c r="F73" s="394"/>
      <c r="G73" s="391" t="str">
        <f>IF(Custom!$F73=0, "", IF(Custom!$F73="Default", VLOOKUP(Custom!$D73,Table_BldgType,2,FALSE), IF(Custom!$F73="Override","Enter Hours")))</f>
        <v/>
      </c>
      <c r="H73" s="395"/>
      <c r="I73" s="394"/>
      <c r="J73" s="398"/>
      <c r="K73" s="394"/>
      <c r="L73" s="329" t="str">
        <f>IFERROR(VLOOKUP(I73,'Fixture codes'!$C:$K,6,FALSE),"")</f>
        <v/>
      </c>
      <c r="M73" s="395"/>
      <c r="N73" s="398"/>
      <c r="O73" s="394"/>
      <c r="P73" s="394"/>
      <c r="Q73" s="394"/>
      <c r="R73" s="403"/>
      <c r="S73" s="438" t="str">
        <f t="shared" si="4"/>
        <v/>
      </c>
      <c r="T73" s="439" t="str">
        <f>IFERROR(($H73*$L73*IF(K73='Lookup tables'!$P$3,1,Value_LtgControls_CF)-$M73*$O73*IF(Custom!$Q73='Lookup tables'!$P$3,1,Value_LtgControls_CF))/1000*VLOOKUP($E73,Table_IEF,2,FALSE)*VLOOKUP(D73,Table_BldgType,3,FALSE)*IF($D73="Outdoor",Value_ExtLtg_CF,1),"")</f>
        <v/>
      </c>
      <c r="U73" s="440" t="str">
        <f>IFERROR(Custom!$S73*Input_AvgkWhRate,"")</f>
        <v/>
      </c>
      <c r="V73" s="440" t="str">
        <f t="shared" si="5"/>
        <v/>
      </c>
      <c r="W73" s="440" t="str">
        <f>IF(R73&lt;&gt;"",Custom!$R73,"")</f>
        <v/>
      </c>
      <c r="X73" s="440" t="str">
        <f>IF(Custom!$V73="","",Custom!$R73-Custom!$V73)</f>
        <v/>
      </c>
      <c r="Y73" s="441" t="str">
        <f>IFERROR(Custom!$X73/Custom!$U73, "")</f>
        <v/>
      </c>
    </row>
    <row r="74" spans="2:25" s="21" customFormat="1" ht="15" x14ac:dyDescent="0.25">
      <c r="B74" s="15">
        <v>71</v>
      </c>
      <c r="C74" s="395"/>
      <c r="D74" s="394"/>
      <c r="E74" s="394"/>
      <c r="F74" s="394"/>
      <c r="G74" s="391" t="str">
        <f>IF(Custom!$F74=0, "", IF(Custom!$F74="Default", VLOOKUP(Custom!$D74,Table_BldgType,2,FALSE), IF(Custom!$F74="Override","Enter Hours")))</f>
        <v/>
      </c>
      <c r="H74" s="395"/>
      <c r="I74" s="394"/>
      <c r="J74" s="398"/>
      <c r="K74" s="394"/>
      <c r="L74" s="329" t="str">
        <f>IFERROR(VLOOKUP(I74,'Fixture codes'!$C:$K,6,FALSE),"")</f>
        <v/>
      </c>
      <c r="M74" s="395"/>
      <c r="N74" s="398"/>
      <c r="O74" s="394"/>
      <c r="P74" s="394"/>
      <c r="Q74" s="394"/>
      <c r="R74" s="403"/>
      <c r="S74" s="438" t="str">
        <f t="shared" si="4"/>
        <v/>
      </c>
      <c r="T74" s="439" t="str">
        <f>IFERROR(($H74*$L74*IF(K74='Lookup tables'!$P$3,1,Value_LtgControls_CF)-$M74*$O74*IF(Custom!$Q74='Lookup tables'!$P$3,1,Value_LtgControls_CF))/1000*VLOOKUP($E74,Table_IEF,2,FALSE)*VLOOKUP(D74,Table_BldgType,3,FALSE)*IF($D74="Outdoor",Value_ExtLtg_CF,1),"")</f>
        <v/>
      </c>
      <c r="U74" s="440" t="str">
        <f>IFERROR(Custom!$S74*Input_AvgkWhRate,"")</f>
        <v/>
      </c>
      <c r="V74" s="440" t="str">
        <f t="shared" si="5"/>
        <v/>
      </c>
      <c r="W74" s="440" t="str">
        <f>IF(R74&lt;&gt;"",Custom!$R74,"")</f>
        <v/>
      </c>
      <c r="X74" s="440" t="str">
        <f>IF(Custom!$V74="","",Custom!$R74-Custom!$V74)</f>
        <v/>
      </c>
      <c r="Y74" s="441" t="str">
        <f>IFERROR(Custom!$X74/Custom!$U74, "")</f>
        <v/>
      </c>
    </row>
    <row r="75" spans="2:25" s="21" customFormat="1" ht="15" x14ac:dyDescent="0.25">
      <c r="B75" s="15">
        <v>72</v>
      </c>
      <c r="C75" s="395"/>
      <c r="D75" s="394"/>
      <c r="E75" s="394"/>
      <c r="F75" s="394"/>
      <c r="G75" s="391" t="str">
        <f>IF(Custom!$F75=0, "", IF(Custom!$F75="Default", VLOOKUP(Custom!$D75,Table_BldgType,2,FALSE), IF(Custom!$F75="Override","Enter Hours")))</f>
        <v/>
      </c>
      <c r="H75" s="395"/>
      <c r="I75" s="394"/>
      <c r="J75" s="398"/>
      <c r="K75" s="394"/>
      <c r="L75" s="329" t="str">
        <f>IFERROR(VLOOKUP(I75,'Fixture codes'!$C:$K,6,FALSE),"")</f>
        <v/>
      </c>
      <c r="M75" s="395"/>
      <c r="N75" s="398"/>
      <c r="O75" s="394"/>
      <c r="P75" s="394"/>
      <c r="Q75" s="394"/>
      <c r="R75" s="403"/>
      <c r="S75" s="438" t="str">
        <f t="shared" si="4"/>
        <v/>
      </c>
      <c r="T75" s="439" t="str">
        <f>IFERROR(($H75*$L75*IF(K75='Lookup tables'!$P$3,1,Value_LtgControls_CF)-$M75*$O75*IF(Custom!$Q75='Lookup tables'!$P$3,1,Value_LtgControls_CF))/1000*VLOOKUP($E75,Table_IEF,2,FALSE)*VLOOKUP(D75,Table_BldgType,3,FALSE)*IF($D75="Outdoor",Value_ExtLtg_CF,1),"")</f>
        <v/>
      </c>
      <c r="U75" s="440" t="str">
        <f>IFERROR(Custom!$S75*Input_AvgkWhRate,"")</f>
        <v/>
      </c>
      <c r="V75" s="440" t="str">
        <f t="shared" si="5"/>
        <v/>
      </c>
      <c r="W75" s="440" t="str">
        <f>IF(R75&lt;&gt;"",Custom!$R75,"")</f>
        <v/>
      </c>
      <c r="X75" s="440" t="str">
        <f>IF(Custom!$V75="","",Custom!$R75-Custom!$V75)</f>
        <v/>
      </c>
      <c r="Y75" s="441" t="str">
        <f>IFERROR(Custom!$X75/Custom!$U75, "")</f>
        <v/>
      </c>
    </row>
    <row r="76" spans="2:25" s="21" customFormat="1" ht="15" x14ac:dyDescent="0.25">
      <c r="B76" s="15">
        <v>73</v>
      </c>
      <c r="C76" s="395"/>
      <c r="D76" s="394"/>
      <c r="E76" s="394"/>
      <c r="F76" s="394"/>
      <c r="G76" s="391" t="str">
        <f>IF(Custom!$F76=0, "", IF(Custom!$F76="Default", VLOOKUP(Custom!$D76,Table_BldgType,2,FALSE), IF(Custom!$F76="Override","Enter Hours")))</f>
        <v/>
      </c>
      <c r="H76" s="395"/>
      <c r="I76" s="394"/>
      <c r="J76" s="398"/>
      <c r="K76" s="394"/>
      <c r="L76" s="329" t="str">
        <f>IFERROR(VLOOKUP(I76,'Fixture codes'!$C:$K,6,FALSE),"")</f>
        <v/>
      </c>
      <c r="M76" s="395"/>
      <c r="N76" s="398"/>
      <c r="O76" s="394"/>
      <c r="P76" s="394"/>
      <c r="Q76" s="394"/>
      <c r="R76" s="403"/>
      <c r="S76" s="438" t="str">
        <f t="shared" si="4"/>
        <v/>
      </c>
      <c r="T76" s="439" t="str">
        <f>IFERROR(($H76*$L76*IF(K76='Lookup tables'!$P$3,1,Value_LtgControls_CF)-$M76*$O76*IF(Custom!$Q76='Lookup tables'!$P$3,1,Value_LtgControls_CF))/1000*VLOOKUP($E76,Table_IEF,2,FALSE)*VLOOKUP(D76,Table_BldgType,3,FALSE)*IF($D76="Outdoor",Value_ExtLtg_CF,1),"")</f>
        <v/>
      </c>
      <c r="U76" s="440" t="str">
        <f>IFERROR(Custom!$S76*Input_AvgkWhRate,"")</f>
        <v/>
      </c>
      <c r="V76" s="440" t="str">
        <f t="shared" si="5"/>
        <v/>
      </c>
      <c r="W76" s="440" t="str">
        <f>IF(R76&lt;&gt;"",Custom!$R76,"")</f>
        <v/>
      </c>
      <c r="X76" s="440" t="str">
        <f>IF(Custom!$V76="","",Custom!$R76-Custom!$V76)</f>
        <v/>
      </c>
      <c r="Y76" s="441" t="str">
        <f>IFERROR(Custom!$X76/Custom!$U76, "")</f>
        <v/>
      </c>
    </row>
    <row r="77" spans="2:25" s="21" customFormat="1" ht="15" x14ac:dyDescent="0.25">
      <c r="B77" s="15">
        <v>74</v>
      </c>
      <c r="C77" s="395"/>
      <c r="D77" s="394"/>
      <c r="E77" s="394"/>
      <c r="F77" s="394"/>
      <c r="G77" s="391" t="str">
        <f>IF(Custom!$F77=0, "", IF(Custom!$F77="Default", VLOOKUP(Custom!$D77,Table_BldgType,2,FALSE), IF(Custom!$F77="Override","Enter Hours")))</f>
        <v/>
      </c>
      <c r="H77" s="395"/>
      <c r="I77" s="394"/>
      <c r="J77" s="398"/>
      <c r="K77" s="394"/>
      <c r="L77" s="329" t="str">
        <f>IFERROR(VLOOKUP(I77,'Fixture codes'!$C:$K,6,FALSE),"")</f>
        <v/>
      </c>
      <c r="M77" s="395"/>
      <c r="N77" s="398"/>
      <c r="O77" s="394"/>
      <c r="P77" s="394"/>
      <c r="Q77" s="394"/>
      <c r="R77" s="403"/>
      <c r="S77" s="438" t="str">
        <f t="shared" si="4"/>
        <v/>
      </c>
      <c r="T77" s="439" t="str">
        <f>IFERROR(($H77*$L77*IF(K77='Lookup tables'!$P$3,1,Value_LtgControls_CF)-$M77*$O77*IF(Custom!$Q77='Lookup tables'!$P$3,1,Value_LtgControls_CF))/1000*VLOOKUP($E77,Table_IEF,2,FALSE)*VLOOKUP(D77,Table_BldgType,3,FALSE)*IF($D77="Outdoor",Value_ExtLtg_CF,1),"")</f>
        <v/>
      </c>
      <c r="U77" s="440" t="str">
        <f>IFERROR(Custom!$S77*Input_AvgkWhRate,"")</f>
        <v/>
      </c>
      <c r="V77" s="440" t="str">
        <f t="shared" si="5"/>
        <v/>
      </c>
      <c r="W77" s="440" t="str">
        <f>IF(R77&lt;&gt;"",Custom!$R77,"")</f>
        <v/>
      </c>
      <c r="X77" s="440" t="str">
        <f>IF(Custom!$V77="","",Custom!$R77-Custom!$V77)</f>
        <v/>
      </c>
      <c r="Y77" s="441" t="str">
        <f>IFERROR(Custom!$X77/Custom!$U77, "")</f>
        <v/>
      </c>
    </row>
    <row r="78" spans="2:25" s="21" customFormat="1" ht="15" x14ac:dyDescent="0.25">
      <c r="B78" s="15">
        <v>75</v>
      </c>
      <c r="C78" s="395"/>
      <c r="D78" s="394"/>
      <c r="E78" s="394"/>
      <c r="F78" s="394"/>
      <c r="G78" s="391" t="str">
        <f>IF(Custom!$F78=0, "", IF(Custom!$F78="Default", VLOOKUP(Custom!$D78,Table_BldgType,2,FALSE), IF(Custom!$F78="Override","Enter Hours")))</f>
        <v/>
      </c>
      <c r="H78" s="395"/>
      <c r="I78" s="394"/>
      <c r="J78" s="398"/>
      <c r="K78" s="394"/>
      <c r="L78" s="329" t="str">
        <f>IFERROR(VLOOKUP(I78,'Fixture codes'!$C:$K,6,FALSE),"")</f>
        <v/>
      </c>
      <c r="M78" s="395"/>
      <c r="N78" s="398"/>
      <c r="O78" s="394"/>
      <c r="P78" s="394"/>
      <c r="Q78" s="394"/>
      <c r="R78" s="403"/>
      <c r="S78" s="438" t="str">
        <f t="shared" si="4"/>
        <v/>
      </c>
      <c r="T78" s="439" t="str">
        <f>IFERROR(($H78*$L78*IF(K78='Lookup tables'!$P$3,1,Value_LtgControls_CF)-$M78*$O78*IF(Custom!$Q78='Lookup tables'!$P$3,1,Value_LtgControls_CF))/1000*VLOOKUP($E78,Table_IEF,2,FALSE)*VLOOKUP(D78,Table_BldgType,3,FALSE)*IF($D78="Outdoor",Value_ExtLtg_CF,1),"")</f>
        <v/>
      </c>
      <c r="U78" s="440" t="str">
        <f>IFERROR(Custom!$S78*Input_AvgkWhRate,"")</f>
        <v/>
      </c>
      <c r="V78" s="440" t="str">
        <f t="shared" si="5"/>
        <v/>
      </c>
      <c r="W78" s="440" t="str">
        <f>IF(R78&lt;&gt;"",Custom!$R78,"")</f>
        <v/>
      </c>
      <c r="X78" s="440" t="str">
        <f>IF(Custom!$V78="","",Custom!$R78-Custom!$V78)</f>
        <v/>
      </c>
      <c r="Y78" s="441" t="str">
        <f>IFERROR(Custom!$X78/Custom!$U78, "")</f>
        <v/>
      </c>
    </row>
    <row r="79" spans="2:25" s="21" customFormat="1" ht="15" x14ac:dyDescent="0.25">
      <c r="B79" s="15">
        <v>76</v>
      </c>
      <c r="C79" s="395"/>
      <c r="D79" s="394"/>
      <c r="E79" s="394"/>
      <c r="F79" s="394"/>
      <c r="G79" s="391" t="str">
        <f>IF(Custom!$F79=0, "", IF(Custom!$F79="Default", VLOOKUP(Custom!$D79,Table_BldgType,2,FALSE), IF(Custom!$F79="Override","Enter Hours")))</f>
        <v/>
      </c>
      <c r="H79" s="395"/>
      <c r="I79" s="394"/>
      <c r="J79" s="398"/>
      <c r="K79" s="394"/>
      <c r="L79" s="329" t="str">
        <f>IFERROR(VLOOKUP(I79,'Fixture codes'!$C:$K,6,FALSE),"")</f>
        <v/>
      </c>
      <c r="M79" s="395"/>
      <c r="N79" s="398"/>
      <c r="O79" s="394"/>
      <c r="P79" s="394"/>
      <c r="Q79" s="394"/>
      <c r="R79" s="403"/>
      <c r="S79" s="438" t="str">
        <f t="shared" si="4"/>
        <v/>
      </c>
      <c r="T79" s="439" t="str">
        <f>IFERROR(($H79*$L79*IF(K79='Lookup tables'!$P$3,1,Value_LtgControls_CF)-$M79*$O79*IF(Custom!$Q79='Lookup tables'!$P$3,1,Value_LtgControls_CF))/1000*VLOOKUP($E79,Table_IEF,2,FALSE)*VLOOKUP(D79,Table_BldgType,3,FALSE)*IF($D79="Outdoor",Value_ExtLtg_CF,1),"")</f>
        <v/>
      </c>
      <c r="U79" s="440" t="str">
        <f>IFERROR(Custom!$S79*Input_AvgkWhRate,"")</f>
        <v/>
      </c>
      <c r="V79" s="440" t="str">
        <f t="shared" si="5"/>
        <v/>
      </c>
      <c r="W79" s="440" t="str">
        <f>IF(R79&lt;&gt;"",Custom!$R79,"")</f>
        <v/>
      </c>
      <c r="X79" s="440" t="str">
        <f>IF(Custom!$V79="","",Custom!$R79-Custom!$V79)</f>
        <v/>
      </c>
      <c r="Y79" s="441" t="str">
        <f>IFERROR(Custom!$X79/Custom!$U79, "")</f>
        <v/>
      </c>
    </row>
    <row r="80" spans="2:25" s="21" customFormat="1" ht="15" x14ac:dyDescent="0.25">
      <c r="B80" s="15">
        <v>77</v>
      </c>
      <c r="C80" s="395"/>
      <c r="D80" s="394"/>
      <c r="E80" s="394"/>
      <c r="F80" s="394"/>
      <c r="G80" s="391" t="str">
        <f>IF(Custom!$F80=0, "", IF(Custom!$F80="Default", VLOOKUP(Custom!$D80,Table_BldgType,2,FALSE), IF(Custom!$F80="Override","Enter Hours")))</f>
        <v/>
      </c>
      <c r="H80" s="395"/>
      <c r="I80" s="394"/>
      <c r="J80" s="398"/>
      <c r="K80" s="394"/>
      <c r="L80" s="329" t="str">
        <f>IFERROR(VLOOKUP(I80,'Fixture codes'!$C:$K,6,FALSE),"")</f>
        <v/>
      </c>
      <c r="M80" s="395"/>
      <c r="N80" s="398"/>
      <c r="O80" s="394"/>
      <c r="P80" s="394"/>
      <c r="Q80" s="394"/>
      <c r="R80" s="403"/>
      <c r="S80" s="438" t="str">
        <f t="shared" si="4"/>
        <v/>
      </c>
      <c r="T80" s="439" t="str">
        <f>IFERROR(($H80*$L80*IF(K80='Lookup tables'!$P$3,1,Value_LtgControls_CF)-$M80*$O80*IF(Custom!$Q80='Lookup tables'!$P$3,1,Value_LtgControls_CF))/1000*VLOOKUP($E80,Table_IEF,2,FALSE)*VLOOKUP(D80,Table_BldgType,3,FALSE)*IF($D80="Outdoor",Value_ExtLtg_CF,1),"")</f>
        <v/>
      </c>
      <c r="U80" s="440" t="str">
        <f>IFERROR(Custom!$S80*Input_AvgkWhRate,"")</f>
        <v/>
      </c>
      <c r="V80" s="440" t="str">
        <f t="shared" si="5"/>
        <v/>
      </c>
      <c r="W80" s="440" t="str">
        <f>IF(R80&lt;&gt;"",Custom!$R80,"")</f>
        <v/>
      </c>
      <c r="X80" s="440" t="str">
        <f>IF(Custom!$V80="","",Custom!$R80-Custom!$V80)</f>
        <v/>
      </c>
      <c r="Y80" s="441" t="str">
        <f>IFERROR(Custom!$X80/Custom!$U80, "")</f>
        <v/>
      </c>
    </row>
    <row r="81" spans="2:25" s="21" customFormat="1" ht="15" x14ac:dyDescent="0.25">
      <c r="B81" s="15">
        <v>78</v>
      </c>
      <c r="C81" s="395"/>
      <c r="D81" s="394"/>
      <c r="E81" s="394"/>
      <c r="F81" s="394"/>
      <c r="G81" s="391" t="str">
        <f>IF(Custom!$F81=0, "", IF(Custom!$F81="Default", VLOOKUP(Custom!$D81,Table_BldgType,2,FALSE), IF(Custom!$F81="Override","Enter Hours")))</f>
        <v/>
      </c>
      <c r="H81" s="395"/>
      <c r="I81" s="394"/>
      <c r="J81" s="398"/>
      <c r="K81" s="394"/>
      <c r="L81" s="329" t="str">
        <f>IFERROR(VLOOKUP(I81,'Fixture codes'!$C:$K,6,FALSE),"")</f>
        <v/>
      </c>
      <c r="M81" s="395"/>
      <c r="N81" s="398"/>
      <c r="O81" s="394"/>
      <c r="P81" s="394"/>
      <c r="Q81" s="394"/>
      <c r="R81" s="403"/>
      <c r="S81" s="438" t="str">
        <f t="shared" si="4"/>
        <v/>
      </c>
      <c r="T81" s="439" t="str">
        <f>IFERROR(($H81*$L81*IF(K81='Lookup tables'!$P$3,1,Value_LtgControls_CF)-$M81*$O81*IF(Custom!$Q81='Lookup tables'!$P$3,1,Value_LtgControls_CF))/1000*VLOOKUP($E81,Table_IEF,2,FALSE)*VLOOKUP(D81,Table_BldgType,3,FALSE)*IF($D81="Outdoor",Value_ExtLtg_CF,1),"")</f>
        <v/>
      </c>
      <c r="U81" s="440" t="str">
        <f>IFERROR(Custom!$S81*Input_AvgkWhRate,"")</f>
        <v/>
      </c>
      <c r="V81" s="440" t="str">
        <f t="shared" si="5"/>
        <v/>
      </c>
      <c r="W81" s="440" t="str">
        <f>IF(R81&lt;&gt;"",Custom!$R81,"")</f>
        <v/>
      </c>
      <c r="X81" s="440" t="str">
        <f>IF(Custom!$V81="","",Custom!$R81-Custom!$V81)</f>
        <v/>
      </c>
      <c r="Y81" s="441" t="str">
        <f>IFERROR(Custom!$X81/Custom!$U81, "")</f>
        <v/>
      </c>
    </row>
    <row r="82" spans="2:25" s="21" customFormat="1" ht="15" x14ac:dyDescent="0.25">
      <c r="B82" s="15">
        <v>79</v>
      </c>
      <c r="C82" s="395"/>
      <c r="D82" s="394"/>
      <c r="E82" s="394"/>
      <c r="F82" s="394"/>
      <c r="G82" s="391" t="str">
        <f>IF(Custom!$F82=0, "", IF(Custom!$F82="Default", VLOOKUP(Custom!$D82,Table_BldgType,2,FALSE), IF(Custom!$F82="Override","Enter Hours")))</f>
        <v/>
      </c>
      <c r="H82" s="395"/>
      <c r="I82" s="394"/>
      <c r="J82" s="398"/>
      <c r="K82" s="394"/>
      <c r="L82" s="329" t="str">
        <f>IFERROR(VLOOKUP(I82,'Fixture codes'!$C:$K,6,FALSE),"")</f>
        <v/>
      </c>
      <c r="M82" s="395"/>
      <c r="N82" s="398"/>
      <c r="O82" s="394"/>
      <c r="P82" s="394"/>
      <c r="Q82" s="394"/>
      <c r="R82" s="403"/>
      <c r="S82" s="438" t="str">
        <f t="shared" si="4"/>
        <v/>
      </c>
      <c r="T82" s="439" t="str">
        <f>IFERROR(($H82*$L82*IF(K82='Lookup tables'!$P$3,1,Value_LtgControls_CF)-$M82*$O82*IF(Custom!$Q82='Lookup tables'!$P$3,1,Value_LtgControls_CF))/1000*VLOOKUP($E82,Table_IEF,2,FALSE)*VLOOKUP(D82,Table_BldgType,3,FALSE)*IF($D82="Outdoor",Value_ExtLtg_CF,1),"")</f>
        <v/>
      </c>
      <c r="U82" s="440" t="str">
        <f>IFERROR(Custom!$S82*Input_AvgkWhRate,"")</f>
        <v/>
      </c>
      <c r="V82" s="440" t="str">
        <f t="shared" si="5"/>
        <v/>
      </c>
      <c r="W82" s="440" t="str">
        <f>IF(R82&lt;&gt;"",Custom!$R82,"")</f>
        <v/>
      </c>
      <c r="X82" s="440" t="str">
        <f>IF(Custom!$V82="","",Custom!$R82-Custom!$V82)</f>
        <v/>
      </c>
      <c r="Y82" s="441" t="str">
        <f>IFERROR(Custom!$X82/Custom!$U82, "")</f>
        <v/>
      </c>
    </row>
    <row r="83" spans="2:25" s="21" customFormat="1" ht="15" x14ac:dyDescent="0.25">
      <c r="B83" s="15">
        <v>80</v>
      </c>
      <c r="C83" s="395"/>
      <c r="D83" s="394"/>
      <c r="E83" s="394"/>
      <c r="F83" s="394"/>
      <c r="G83" s="391" t="str">
        <f>IF(Custom!$F83=0, "", IF(Custom!$F83="Default", VLOOKUP(Custom!$D83,Table_BldgType,2,FALSE), IF(Custom!$F83="Override","Enter Hours")))</f>
        <v/>
      </c>
      <c r="H83" s="395"/>
      <c r="I83" s="394"/>
      <c r="J83" s="398"/>
      <c r="K83" s="394"/>
      <c r="L83" s="329" t="str">
        <f>IFERROR(VLOOKUP(I83,'Fixture codes'!$C:$K,6,FALSE),"")</f>
        <v/>
      </c>
      <c r="M83" s="395"/>
      <c r="N83" s="398"/>
      <c r="O83" s="394"/>
      <c r="P83" s="394"/>
      <c r="Q83" s="394"/>
      <c r="R83" s="403"/>
      <c r="S83" s="438" t="str">
        <f t="shared" si="4"/>
        <v/>
      </c>
      <c r="T83" s="439" t="str">
        <f>IFERROR(($H83*$L83*IF(K83='Lookup tables'!$P$3,1,Value_LtgControls_CF)-$M83*$O83*IF(Custom!$Q83='Lookup tables'!$P$3,1,Value_LtgControls_CF))/1000*VLOOKUP($E83,Table_IEF,2,FALSE)*VLOOKUP(D83,Table_BldgType,3,FALSE)*IF($D83="Outdoor",Value_ExtLtg_CF,1),"")</f>
        <v/>
      </c>
      <c r="U83" s="440" t="str">
        <f>IFERROR(Custom!$S83*Input_AvgkWhRate,"")</f>
        <v/>
      </c>
      <c r="V83" s="440" t="str">
        <f t="shared" si="5"/>
        <v/>
      </c>
      <c r="W83" s="440" t="str">
        <f>IF(R83&lt;&gt;"",Custom!$R83,"")</f>
        <v/>
      </c>
      <c r="X83" s="440" t="str">
        <f>IF(Custom!$V83="","",Custom!$R83-Custom!$V83)</f>
        <v/>
      </c>
      <c r="Y83" s="441" t="str">
        <f>IFERROR(Custom!$X83/Custom!$U83, "")</f>
        <v/>
      </c>
    </row>
    <row r="84" spans="2:25" s="21" customFormat="1" ht="15" x14ac:dyDescent="0.25">
      <c r="B84" s="15">
        <v>81</v>
      </c>
      <c r="C84" s="395"/>
      <c r="D84" s="394"/>
      <c r="E84" s="394"/>
      <c r="F84" s="394"/>
      <c r="G84" s="391" t="str">
        <f>IF(Custom!$F84=0, "", IF(Custom!$F84="Default", VLOOKUP(Custom!$D84,Table_BldgType,2,FALSE), IF(Custom!$F84="Override","Enter Hours")))</f>
        <v/>
      </c>
      <c r="H84" s="395"/>
      <c r="I84" s="394"/>
      <c r="J84" s="398"/>
      <c r="K84" s="394"/>
      <c r="L84" s="329" t="str">
        <f>IFERROR(VLOOKUP(I84,'Fixture codes'!$C:$K,6,FALSE),"")</f>
        <v/>
      </c>
      <c r="M84" s="395"/>
      <c r="N84" s="398"/>
      <c r="O84" s="394"/>
      <c r="P84" s="394"/>
      <c r="Q84" s="394"/>
      <c r="R84" s="403"/>
      <c r="S84" s="438" t="str">
        <f t="shared" si="4"/>
        <v/>
      </c>
      <c r="T84" s="439" t="str">
        <f>IFERROR(($H84*$L84*IF(K84='Lookup tables'!$P$3,1,Value_LtgControls_CF)-$M84*$O84*IF(Custom!$Q84='Lookup tables'!$P$3,1,Value_LtgControls_CF))/1000*VLOOKUP($E84,Table_IEF,2,FALSE)*VLOOKUP(D84,Table_BldgType,3,FALSE)*IF($D84="Outdoor",Value_ExtLtg_CF,1),"")</f>
        <v/>
      </c>
      <c r="U84" s="440" t="str">
        <f>IFERROR(Custom!$S84*Input_AvgkWhRate,"")</f>
        <v/>
      </c>
      <c r="V84" s="440" t="str">
        <f t="shared" si="5"/>
        <v/>
      </c>
      <c r="W84" s="440" t="str">
        <f>IF(R84&lt;&gt;"",Custom!$R84,"")</f>
        <v/>
      </c>
      <c r="X84" s="440" t="str">
        <f>IF(Custom!$V84="","",Custom!$R84-Custom!$V84)</f>
        <v/>
      </c>
      <c r="Y84" s="441" t="str">
        <f>IFERROR(Custom!$X84/Custom!$U84, "")</f>
        <v/>
      </c>
    </row>
    <row r="85" spans="2:25" s="21" customFormat="1" ht="15" x14ac:dyDescent="0.25">
      <c r="B85" s="15">
        <v>82</v>
      </c>
      <c r="C85" s="395"/>
      <c r="D85" s="394"/>
      <c r="E85" s="394"/>
      <c r="F85" s="394"/>
      <c r="G85" s="391" t="str">
        <f>IF(Custom!$F85=0, "", IF(Custom!$F85="Default", VLOOKUP(Custom!$D85,Table_BldgType,2,FALSE), IF(Custom!$F85="Override","Enter Hours")))</f>
        <v/>
      </c>
      <c r="H85" s="395"/>
      <c r="I85" s="394"/>
      <c r="J85" s="398"/>
      <c r="K85" s="394"/>
      <c r="L85" s="329" t="str">
        <f>IFERROR(VLOOKUP(I85,'Fixture codes'!$C:$K,6,FALSE),"")</f>
        <v/>
      </c>
      <c r="M85" s="395"/>
      <c r="N85" s="398"/>
      <c r="O85" s="394"/>
      <c r="P85" s="394"/>
      <c r="Q85" s="394"/>
      <c r="R85" s="403"/>
      <c r="S85" s="438" t="str">
        <f t="shared" si="4"/>
        <v/>
      </c>
      <c r="T85" s="439" t="str">
        <f>IFERROR(($H85*$L85*IF(K85='Lookup tables'!$P$3,1,Value_LtgControls_CF)-$M85*$O85*IF(Custom!$Q85='Lookup tables'!$P$3,1,Value_LtgControls_CF))/1000*VLOOKUP($E85,Table_IEF,2,FALSE)*VLOOKUP(D85,Table_BldgType,3,FALSE)*IF($D85="Outdoor",Value_ExtLtg_CF,1),"")</f>
        <v/>
      </c>
      <c r="U85" s="440" t="str">
        <f>IFERROR(Custom!$S85*Input_AvgkWhRate,"")</f>
        <v/>
      </c>
      <c r="V85" s="440" t="str">
        <f t="shared" si="5"/>
        <v/>
      </c>
      <c r="W85" s="440" t="str">
        <f>IF(R85&lt;&gt;"",Custom!$R85,"")</f>
        <v/>
      </c>
      <c r="X85" s="440" t="str">
        <f>IF(Custom!$V85="","",Custom!$R85-Custom!$V85)</f>
        <v/>
      </c>
      <c r="Y85" s="441" t="str">
        <f>IFERROR(Custom!$X85/Custom!$U85, "")</f>
        <v/>
      </c>
    </row>
    <row r="86" spans="2:25" s="21" customFormat="1" ht="15" x14ac:dyDescent="0.25">
      <c r="B86" s="15">
        <v>83</v>
      </c>
      <c r="C86" s="395"/>
      <c r="D86" s="394"/>
      <c r="E86" s="394"/>
      <c r="F86" s="394"/>
      <c r="G86" s="391" t="str">
        <f>IF(Custom!$F86=0, "", IF(Custom!$F86="Default", VLOOKUP(Custom!$D86,Table_BldgType,2,FALSE), IF(Custom!$F86="Override","Enter Hours")))</f>
        <v/>
      </c>
      <c r="H86" s="395"/>
      <c r="I86" s="394"/>
      <c r="J86" s="398"/>
      <c r="K86" s="394"/>
      <c r="L86" s="329" t="str">
        <f>IFERROR(VLOOKUP(I86,'Fixture codes'!$C:$K,6,FALSE),"")</f>
        <v/>
      </c>
      <c r="M86" s="395"/>
      <c r="N86" s="398"/>
      <c r="O86" s="394"/>
      <c r="P86" s="394"/>
      <c r="Q86" s="394"/>
      <c r="R86" s="403"/>
      <c r="S86" s="438" t="str">
        <f t="shared" si="4"/>
        <v/>
      </c>
      <c r="T86" s="439" t="str">
        <f>IFERROR(($H86*$L86*IF(K86='Lookup tables'!$P$3,1,Value_LtgControls_CF)-$M86*$O86*IF(Custom!$Q86='Lookup tables'!$P$3,1,Value_LtgControls_CF))/1000*VLOOKUP($E86,Table_IEF,2,FALSE)*VLOOKUP(D86,Table_BldgType,3,FALSE)*IF($D86="Outdoor",Value_ExtLtg_CF,1),"")</f>
        <v/>
      </c>
      <c r="U86" s="440" t="str">
        <f>IFERROR(Custom!$S86*Input_AvgkWhRate,"")</f>
        <v/>
      </c>
      <c r="V86" s="440" t="str">
        <f t="shared" si="5"/>
        <v/>
      </c>
      <c r="W86" s="440" t="str">
        <f>IF(R86&lt;&gt;"",Custom!$R86,"")</f>
        <v/>
      </c>
      <c r="X86" s="440" t="str">
        <f>IF(Custom!$V86="","",Custom!$R86-Custom!$V86)</f>
        <v/>
      </c>
      <c r="Y86" s="441" t="str">
        <f>IFERROR(Custom!$X86/Custom!$U86, "")</f>
        <v/>
      </c>
    </row>
    <row r="87" spans="2:25" s="21" customFormat="1" ht="15" x14ac:dyDescent="0.25">
      <c r="B87" s="15">
        <v>84</v>
      </c>
      <c r="C87" s="395"/>
      <c r="D87" s="394"/>
      <c r="E87" s="394"/>
      <c r="F87" s="394"/>
      <c r="G87" s="391" t="str">
        <f>IF(Custom!$F87=0, "", IF(Custom!$F87="Default", VLOOKUP(Custom!$D87,Table_BldgType,2,FALSE), IF(Custom!$F87="Override","Enter Hours")))</f>
        <v/>
      </c>
      <c r="H87" s="395"/>
      <c r="I87" s="394"/>
      <c r="J87" s="398"/>
      <c r="K87" s="394"/>
      <c r="L87" s="329" t="str">
        <f>IFERROR(VLOOKUP(I87,'Fixture codes'!$C:$K,6,FALSE),"")</f>
        <v/>
      </c>
      <c r="M87" s="395"/>
      <c r="N87" s="398"/>
      <c r="O87" s="394"/>
      <c r="P87" s="394"/>
      <c r="Q87" s="394"/>
      <c r="R87" s="403"/>
      <c r="S87" s="438" t="str">
        <f t="shared" si="4"/>
        <v/>
      </c>
      <c r="T87" s="439" t="str">
        <f>IFERROR(($H87*$L87*IF(K87='Lookup tables'!$P$3,1,Value_LtgControls_CF)-$M87*$O87*IF(Custom!$Q87='Lookup tables'!$P$3,1,Value_LtgControls_CF))/1000*VLOOKUP($E87,Table_IEF,2,FALSE)*VLOOKUP(D87,Table_BldgType,3,FALSE)*IF($D87="Outdoor",Value_ExtLtg_CF,1),"")</f>
        <v/>
      </c>
      <c r="U87" s="440" t="str">
        <f>IFERROR(Custom!$S87*Input_AvgkWhRate,"")</f>
        <v/>
      </c>
      <c r="V87" s="440" t="str">
        <f t="shared" si="5"/>
        <v/>
      </c>
      <c r="W87" s="440" t="str">
        <f>IF(R87&lt;&gt;"",Custom!$R87,"")</f>
        <v/>
      </c>
      <c r="X87" s="440" t="str">
        <f>IF(Custom!$V87="","",Custom!$R87-Custom!$V87)</f>
        <v/>
      </c>
      <c r="Y87" s="441" t="str">
        <f>IFERROR(Custom!$X87/Custom!$U87, "")</f>
        <v/>
      </c>
    </row>
    <row r="88" spans="2:25" s="21" customFormat="1" ht="15" x14ac:dyDescent="0.25">
      <c r="B88" s="15">
        <v>85</v>
      </c>
      <c r="C88" s="395"/>
      <c r="D88" s="394"/>
      <c r="E88" s="394"/>
      <c r="F88" s="394"/>
      <c r="G88" s="391" t="str">
        <f>IF(Custom!$F88=0, "", IF(Custom!$F88="Default", VLOOKUP(Custom!$D88,Table_BldgType,2,FALSE), IF(Custom!$F88="Override","Enter Hours")))</f>
        <v/>
      </c>
      <c r="H88" s="395"/>
      <c r="I88" s="394"/>
      <c r="J88" s="398"/>
      <c r="K88" s="394"/>
      <c r="L88" s="329" t="str">
        <f>IFERROR(VLOOKUP(I88,'Fixture codes'!$C:$K,6,FALSE),"")</f>
        <v/>
      </c>
      <c r="M88" s="395"/>
      <c r="N88" s="398"/>
      <c r="O88" s="394"/>
      <c r="P88" s="394"/>
      <c r="Q88" s="394"/>
      <c r="R88" s="403"/>
      <c r="S88" s="438" t="str">
        <f t="shared" si="4"/>
        <v/>
      </c>
      <c r="T88" s="439" t="str">
        <f>IFERROR(($H88*$L88*IF(K88='Lookup tables'!$P$3,1,Value_LtgControls_CF)-$M88*$O88*IF(Custom!$Q88='Lookup tables'!$P$3,1,Value_LtgControls_CF))/1000*VLOOKUP($E88,Table_IEF,2,FALSE)*VLOOKUP(D88,Table_BldgType,3,FALSE)*IF($D88="Outdoor",Value_ExtLtg_CF,1),"")</f>
        <v/>
      </c>
      <c r="U88" s="440" t="str">
        <f>IFERROR(Custom!$S88*Input_AvgkWhRate,"")</f>
        <v/>
      </c>
      <c r="V88" s="440" t="str">
        <f t="shared" si="5"/>
        <v/>
      </c>
      <c r="W88" s="440" t="str">
        <f>IF(R88&lt;&gt;"",Custom!$R88,"")</f>
        <v/>
      </c>
      <c r="X88" s="440" t="str">
        <f>IF(Custom!$V88="","",Custom!$R88-Custom!$V88)</f>
        <v/>
      </c>
      <c r="Y88" s="441" t="str">
        <f>IFERROR(Custom!$X88/Custom!$U88, "")</f>
        <v/>
      </c>
    </row>
    <row r="89" spans="2:25" s="21" customFormat="1" ht="15" x14ac:dyDescent="0.25">
      <c r="B89" s="15">
        <v>86</v>
      </c>
      <c r="C89" s="395"/>
      <c r="D89" s="394"/>
      <c r="E89" s="394"/>
      <c r="F89" s="394"/>
      <c r="G89" s="391" t="str">
        <f>IF(Custom!$F89=0, "", IF(Custom!$F89="Default", VLOOKUP(Custom!$D89,Table_BldgType,2,FALSE), IF(Custom!$F89="Override","Enter Hours")))</f>
        <v/>
      </c>
      <c r="H89" s="395"/>
      <c r="I89" s="394"/>
      <c r="J89" s="398"/>
      <c r="K89" s="394"/>
      <c r="L89" s="329" t="str">
        <f>IFERROR(VLOOKUP(I89,'Fixture codes'!$C:$K,6,FALSE),"")</f>
        <v/>
      </c>
      <c r="M89" s="395"/>
      <c r="N89" s="398"/>
      <c r="O89" s="394"/>
      <c r="P89" s="394"/>
      <c r="Q89" s="394"/>
      <c r="R89" s="403"/>
      <c r="S89" s="438" t="str">
        <f t="shared" si="4"/>
        <v/>
      </c>
      <c r="T89" s="439" t="str">
        <f>IFERROR(($H89*$L89*IF(K89='Lookup tables'!$P$3,1,Value_LtgControls_CF)-$M89*$O89*IF(Custom!$Q89='Lookup tables'!$P$3,1,Value_LtgControls_CF))/1000*VLOOKUP($E89,Table_IEF,2,FALSE)*VLOOKUP(D89,Table_BldgType,3,FALSE)*IF($D89="Outdoor",Value_ExtLtg_CF,1),"")</f>
        <v/>
      </c>
      <c r="U89" s="440" t="str">
        <f>IFERROR(Custom!$S89*Input_AvgkWhRate,"")</f>
        <v/>
      </c>
      <c r="V89" s="440" t="str">
        <f t="shared" si="5"/>
        <v/>
      </c>
      <c r="W89" s="440" t="str">
        <f>IF(R89&lt;&gt;"",Custom!$R89,"")</f>
        <v/>
      </c>
      <c r="X89" s="440" t="str">
        <f>IF(Custom!$V89="","",Custom!$R89-Custom!$V89)</f>
        <v/>
      </c>
      <c r="Y89" s="441" t="str">
        <f>IFERROR(Custom!$X89/Custom!$U89, "")</f>
        <v/>
      </c>
    </row>
    <row r="90" spans="2:25" s="21" customFormat="1" ht="15" x14ac:dyDescent="0.25">
      <c r="B90" s="15">
        <v>87</v>
      </c>
      <c r="C90" s="395"/>
      <c r="D90" s="394"/>
      <c r="E90" s="394"/>
      <c r="F90" s="394"/>
      <c r="G90" s="391" t="str">
        <f>IF(Custom!$F90=0, "", IF(Custom!$F90="Default", VLOOKUP(Custom!$D90,Table_BldgType,2,FALSE), IF(Custom!$F90="Override","Enter Hours")))</f>
        <v/>
      </c>
      <c r="H90" s="395"/>
      <c r="I90" s="394"/>
      <c r="J90" s="398"/>
      <c r="K90" s="394"/>
      <c r="L90" s="329" t="str">
        <f>IFERROR(VLOOKUP(I90,'Fixture codes'!$C:$K,6,FALSE),"")</f>
        <v/>
      </c>
      <c r="M90" s="395"/>
      <c r="N90" s="398"/>
      <c r="O90" s="394"/>
      <c r="P90" s="394"/>
      <c r="Q90" s="394"/>
      <c r="R90" s="403"/>
      <c r="S90" s="438" t="str">
        <f t="shared" si="4"/>
        <v/>
      </c>
      <c r="T90" s="439" t="str">
        <f>IFERROR(($H90*$L90*IF(K90='Lookup tables'!$P$3,1,Value_LtgControls_CF)-$M90*$O90*IF(Custom!$Q90='Lookup tables'!$P$3,1,Value_LtgControls_CF))/1000*VLOOKUP($E90,Table_IEF,2,FALSE)*VLOOKUP(D90,Table_BldgType,3,FALSE)*IF($D90="Outdoor",Value_ExtLtg_CF,1),"")</f>
        <v/>
      </c>
      <c r="U90" s="440" t="str">
        <f>IFERROR(Custom!$S90*Input_AvgkWhRate,"")</f>
        <v/>
      </c>
      <c r="V90" s="440" t="str">
        <f t="shared" si="5"/>
        <v/>
      </c>
      <c r="W90" s="440" t="str">
        <f>IF(R90&lt;&gt;"",Custom!$R90,"")</f>
        <v/>
      </c>
      <c r="X90" s="440" t="str">
        <f>IF(Custom!$V90="","",Custom!$R90-Custom!$V90)</f>
        <v/>
      </c>
      <c r="Y90" s="441" t="str">
        <f>IFERROR(Custom!$X90/Custom!$U90, "")</f>
        <v/>
      </c>
    </row>
    <row r="91" spans="2:25" s="21" customFormat="1" ht="15" x14ac:dyDescent="0.25">
      <c r="B91" s="15">
        <v>88</v>
      </c>
      <c r="C91" s="395"/>
      <c r="D91" s="394"/>
      <c r="E91" s="394"/>
      <c r="F91" s="394"/>
      <c r="G91" s="391" t="str">
        <f>IF(Custom!$F91=0, "", IF(Custom!$F91="Default", VLOOKUP(Custom!$D91,Table_BldgType,2,FALSE), IF(Custom!$F91="Override","Enter Hours")))</f>
        <v/>
      </c>
      <c r="H91" s="395"/>
      <c r="I91" s="394"/>
      <c r="J91" s="398"/>
      <c r="K91" s="394"/>
      <c r="L91" s="329" t="str">
        <f>IFERROR(VLOOKUP(I91,'Fixture codes'!$C:$K,6,FALSE),"")</f>
        <v/>
      </c>
      <c r="M91" s="395"/>
      <c r="N91" s="398"/>
      <c r="O91" s="394"/>
      <c r="P91" s="394"/>
      <c r="Q91" s="394"/>
      <c r="R91" s="403"/>
      <c r="S91" s="438" t="str">
        <f t="shared" si="4"/>
        <v/>
      </c>
      <c r="T91" s="439" t="str">
        <f>IFERROR(($H91*$L91*IF(K91='Lookup tables'!$P$3,1,Value_LtgControls_CF)-$M91*$O91*IF(Custom!$Q91='Lookup tables'!$P$3,1,Value_LtgControls_CF))/1000*VLOOKUP($E91,Table_IEF,2,FALSE)*VLOOKUP(D91,Table_BldgType,3,FALSE)*IF($D91="Outdoor",Value_ExtLtg_CF,1),"")</f>
        <v/>
      </c>
      <c r="U91" s="440" t="str">
        <f>IFERROR(Custom!$S91*Input_AvgkWhRate,"")</f>
        <v/>
      </c>
      <c r="V91" s="440" t="str">
        <f t="shared" si="5"/>
        <v/>
      </c>
      <c r="W91" s="440" t="str">
        <f>IF(R91&lt;&gt;"",Custom!$R91,"")</f>
        <v/>
      </c>
      <c r="X91" s="440" t="str">
        <f>IF(Custom!$V91="","",Custom!$R91-Custom!$V91)</f>
        <v/>
      </c>
      <c r="Y91" s="441" t="str">
        <f>IFERROR(Custom!$X91/Custom!$U91, "")</f>
        <v/>
      </c>
    </row>
    <row r="92" spans="2:25" s="21" customFormat="1" ht="15" x14ac:dyDescent="0.25">
      <c r="B92" s="15">
        <v>89</v>
      </c>
      <c r="C92" s="395"/>
      <c r="D92" s="394"/>
      <c r="E92" s="394"/>
      <c r="F92" s="394"/>
      <c r="G92" s="391" t="str">
        <f>IF(Custom!$F92=0, "", IF(Custom!$F92="Default", VLOOKUP(Custom!$D92,Table_BldgType,2,FALSE), IF(Custom!$F92="Override","Enter Hours")))</f>
        <v/>
      </c>
      <c r="H92" s="395"/>
      <c r="I92" s="394"/>
      <c r="J92" s="398"/>
      <c r="K92" s="394"/>
      <c r="L92" s="329" t="str">
        <f>IFERROR(VLOOKUP(I92,'Fixture codes'!$C:$K,6,FALSE),"")</f>
        <v/>
      </c>
      <c r="M92" s="395"/>
      <c r="N92" s="398"/>
      <c r="O92" s="394"/>
      <c r="P92" s="394"/>
      <c r="Q92" s="394"/>
      <c r="R92" s="403"/>
      <c r="S92" s="438" t="str">
        <f t="shared" si="4"/>
        <v/>
      </c>
      <c r="T92" s="439" t="str">
        <f>IFERROR(($H92*$L92*IF(K92='Lookup tables'!$P$3,1,Value_LtgControls_CF)-$M92*$O92*IF(Custom!$Q92='Lookup tables'!$P$3,1,Value_LtgControls_CF))/1000*VLOOKUP($E92,Table_IEF,2,FALSE)*VLOOKUP(D92,Table_BldgType,3,FALSE)*IF($D92="Outdoor",Value_ExtLtg_CF,1),"")</f>
        <v/>
      </c>
      <c r="U92" s="440" t="str">
        <f>IFERROR(Custom!$S92*Input_AvgkWhRate,"")</f>
        <v/>
      </c>
      <c r="V92" s="440" t="str">
        <f t="shared" si="5"/>
        <v/>
      </c>
      <c r="W92" s="440" t="str">
        <f>IF(R92&lt;&gt;"",Custom!$R92,"")</f>
        <v/>
      </c>
      <c r="X92" s="440" t="str">
        <f>IF(Custom!$V92="","",Custom!$R92-Custom!$V92)</f>
        <v/>
      </c>
      <c r="Y92" s="441" t="str">
        <f>IFERROR(Custom!$X92/Custom!$U92, "")</f>
        <v/>
      </c>
    </row>
    <row r="93" spans="2:25" s="21" customFormat="1" ht="15" x14ac:dyDescent="0.25">
      <c r="B93" s="15">
        <v>90</v>
      </c>
      <c r="C93" s="395"/>
      <c r="D93" s="394"/>
      <c r="E93" s="394"/>
      <c r="F93" s="394"/>
      <c r="G93" s="391" t="str">
        <f>IF(Custom!$F93=0, "", IF(Custom!$F93="Default", VLOOKUP(Custom!$D93,Table_BldgType,2,FALSE), IF(Custom!$F93="Override","Enter Hours")))</f>
        <v/>
      </c>
      <c r="H93" s="395"/>
      <c r="I93" s="394"/>
      <c r="J93" s="398"/>
      <c r="K93" s="394"/>
      <c r="L93" s="329" t="str">
        <f>IFERROR(VLOOKUP(I93,'Fixture codes'!$C:$K,6,FALSE),"")</f>
        <v/>
      </c>
      <c r="M93" s="395"/>
      <c r="N93" s="398"/>
      <c r="O93" s="394"/>
      <c r="P93" s="394"/>
      <c r="Q93" s="394"/>
      <c r="R93" s="403"/>
      <c r="S93" s="438" t="str">
        <f t="shared" si="4"/>
        <v/>
      </c>
      <c r="T93" s="439" t="str">
        <f>IFERROR(($H93*$L93*IF(K93='Lookup tables'!$P$3,1,Value_LtgControls_CF)-$M93*$O93*IF(Custom!$Q93='Lookup tables'!$P$3,1,Value_LtgControls_CF))/1000*VLOOKUP($E93,Table_IEF,2,FALSE)*VLOOKUP(D93,Table_BldgType,3,FALSE)*IF($D93="Outdoor",Value_ExtLtg_CF,1),"")</f>
        <v/>
      </c>
      <c r="U93" s="440" t="str">
        <f>IFERROR(Custom!$S93*Input_AvgkWhRate,"")</f>
        <v/>
      </c>
      <c r="V93" s="440" t="str">
        <f t="shared" si="5"/>
        <v/>
      </c>
      <c r="W93" s="440" t="str">
        <f>IF(R93&lt;&gt;"",Custom!$R93,"")</f>
        <v/>
      </c>
      <c r="X93" s="440" t="str">
        <f>IF(Custom!$V93="","",Custom!$R93-Custom!$V93)</f>
        <v/>
      </c>
      <c r="Y93" s="441" t="str">
        <f>IFERROR(Custom!$X93/Custom!$U93, "")</f>
        <v/>
      </c>
    </row>
    <row r="94" spans="2:25" s="21" customFormat="1" ht="15" x14ac:dyDescent="0.25">
      <c r="B94" s="15">
        <v>91</v>
      </c>
      <c r="C94" s="395"/>
      <c r="D94" s="394"/>
      <c r="E94" s="394"/>
      <c r="F94" s="394"/>
      <c r="G94" s="391" t="str">
        <f>IF(Custom!$F94=0, "", IF(Custom!$F94="Default", VLOOKUP(Custom!$D94,Table_BldgType,2,FALSE), IF(Custom!$F94="Override","Enter Hours")))</f>
        <v/>
      </c>
      <c r="H94" s="395"/>
      <c r="I94" s="394"/>
      <c r="J94" s="398"/>
      <c r="K94" s="394"/>
      <c r="L94" s="329" t="str">
        <f>IFERROR(VLOOKUP(I94,'Fixture codes'!$C:$K,6,FALSE),"")</f>
        <v/>
      </c>
      <c r="M94" s="395"/>
      <c r="N94" s="398"/>
      <c r="O94" s="394"/>
      <c r="P94" s="394"/>
      <c r="Q94" s="394"/>
      <c r="R94" s="403"/>
      <c r="S94" s="438" t="str">
        <f t="shared" si="4"/>
        <v/>
      </c>
      <c r="T94" s="439" t="str">
        <f>IFERROR(($H94*$L94*IF(K94='Lookup tables'!$P$3,1,Value_LtgControls_CF)-$M94*$O94*IF(Custom!$Q94='Lookup tables'!$P$3,1,Value_LtgControls_CF))/1000*VLOOKUP($E94,Table_IEF,2,FALSE)*VLOOKUP(D94,Table_BldgType,3,FALSE)*IF($D94="Outdoor",Value_ExtLtg_CF,1),"")</f>
        <v/>
      </c>
      <c r="U94" s="440" t="str">
        <f>IFERROR(Custom!$S94*Input_AvgkWhRate,"")</f>
        <v/>
      </c>
      <c r="V94" s="440" t="str">
        <f t="shared" si="5"/>
        <v/>
      </c>
      <c r="W94" s="440" t="str">
        <f>IF(R94&lt;&gt;"",Custom!$R94,"")</f>
        <v/>
      </c>
      <c r="X94" s="440" t="str">
        <f>IF(Custom!$V94="","",Custom!$R94-Custom!$V94)</f>
        <v/>
      </c>
      <c r="Y94" s="441" t="str">
        <f>IFERROR(Custom!$X94/Custom!$U94, "")</f>
        <v/>
      </c>
    </row>
    <row r="95" spans="2:25" s="21" customFormat="1" ht="15" x14ac:dyDescent="0.25">
      <c r="B95" s="15">
        <v>92</v>
      </c>
      <c r="C95" s="395"/>
      <c r="D95" s="394"/>
      <c r="E95" s="394"/>
      <c r="F95" s="394"/>
      <c r="G95" s="391" t="str">
        <f>IF(Custom!$F95=0, "", IF(Custom!$F95="Default", VLOOKUP(Custom!$D95,Table_BldgType,2,FALSE), IF(Custom!$F95="Override","Enter Hours")))</f>
        <v/>
      </c>
      <c r="H95" s="395"/>
      <c r="I95" s="394"/>
      <c r="J95" s="398"/>
      <c r="K95" s="394"/>
      <c r="L95" s="329" t="str">
        <f>IFERROR(VLOOKUP(I95,'Fixture codes'!$C:$K,6,FALSE),"")</f>
        <v/>
      </c>
      <c r="M95" s="395"/>
      <c r="N95" s="398"/>
      <c r="O95" s="394"/>
      <c r="P95" s="394"/>
      <c r="Q95" s="394"/>
      <c r="R95" s="403"/>
      <c r="S95" s="438" t="str">
        <f t="shared" si="4"/>
        <v/>
      </c>
      <c r="T95" s="439" t="str">
        <f>IFERROR(($H95*$L95*IF(K95='Lookup tables'!$P$3,1,Value_LtgControls_CF)-$M95*$O95*IF(Custom!$Q95='Lookup tables'!$P$3,1,Value_LtgControls_CF))/1000*VLOOKUP($E95,Table_IEF,2,FALSE)*VLOOKUP(D95,Table_BldgType,3,FALSE)*IF($D95="Outdoor",Value_ExtLtg_CF,1),"")</f>
        <v/>
      </c>
      <c r="U95" s="440" t="str">
        <f>IFERROR(Custom!$S95*Input_AvgkWhRate,"")</f>
        <v/>
      </c>
      <c r="V95" s="440" t="str">
        <f t="shared" si="5"/>
        <v/>
      </c>
      <c r="W95" s="440" t="str">
        <f>IF(R95&lt;&gt;"",Custom!$R95,"")</f>
        <v/>
      </c>
      <c r="X95" s="440" t="str">
        <f>IF(Custom!$V95="","",Custom!$R95-Custom!$V95)</f>
        <v/>
      </c>
      <c r="Y95" s="441" t="str">
        <f>IFERROR(Custom!$X95/Custom!$U95, "")</f>
        <v/>
      </c>
    </row>
    <row r="96" spans="2:25" s="21" customFormat="1" ht="15" x14ac:dyDescent="0.25">
      <c r="B96" s="15">
        <v>93</v>
      </c>
      <c r="C96" s="395"/>
      <c r="D96" s="394"/>
      <c r="E96" s="394"/>
      <c r="F96" s="394"/>
      <c r="G96" s="391" t="str">
        <f>IF(Custom!$F96=0, "", IF(Custom!$F96="Default", VLOOKUP(Custom!$D96,Table_BldgType,2,FALSE), IF(Custom!$F96="Override","Enter Hours")))</f>
        <v/>
      </c>
      <c r="H96" s="395"/>
      <c r="I96" s="394"/>
      <c r="J96" s="398"/>
      <c r="K96" s="394"/>
      <c r="L96" s="329" t="str">
        <f>IFERROR(VLOOKUP(I96,'Fixture codes'!$C:$K,6,FALSE),"")</f>
        <v/>
      </c>
      <c r="M96" s="395"/>
      <c r="N96" s="398"/>
      <c r="O96" s="394"/>
      <c r="P96" s="394"/>
      <c r="Q96" s="394"/>
      <c r="R96" s="403"/>
      <c r="S96" s="438" t="str">
        <f t="shared" si="4"/>
        <v/>
      </c>
      <c r="T96" s="439" t="str">
        <f>IFERROR(($H96*$L96*IF(K96='Lookup tables'!$P$3,1,Value_LtgControls_CF)-$M96*$O96*IF(Custom!$Q96='Lookup tables'!$P$3,1,Value_LtgControls_CF))/1000*VLOOKUP($E96,Table_IEF,2,FALSE)*VLOOKUP(D96,Table_BldgType,3,FALSE)*IF($D96="Outdoor",Value_ExtLtg_CF,1),"")</f>
        <v/>
      </c>
      <c r="U96" s="440" t="str">
        <f>IFERROR(Custom!$S96*Input_AvgkWhRate,"")</f>
        <v/>
      </c>
      <c r="V96" s="440" t="str">
        <f t="shared" si="5"/>
        <v/>
      </c>
      <c r="W96" s="440" t="str">
        <f>IF(R96&lt;&gt;"",Custom!$R96,"")</f>
        <v/>
      </c>
      <c r="X96" s="440" t="str">
        <f>IF(Custom!$V96="","",Custom!$R96-Custom!$V96)</f>
        <v/>
      </c>
      <c r="Y96" s="441" t="str">
        <f>IFERROR(Custom!$X96/Custom!$U96, "")</f>
        <v/>
      </c>
    </row>
    <row r="97" spans="2:25" s="21" customFormat="1" ht="15" x14ac:dyDescent="0.25">
      <c r="B97" s="15">
        <v>94</v>
      </c>
      <c r="C97" s="395"/>
      <c r="D97" s="394"/>
      <c r="E97" s="394"/>
      <c r="F97" s="394"/>
      <c r="G97" s="391" t="str">
        <f>IF(Custom!$F97=0, "", IF(Custom!$F97="Default", VLOOKUP(Custom!$D97,Table_BldgType,2,FALSE), IF(Custom!$F97="Override","Enter Hours")))</f>
        <v/>
      </c>
      <c r="H97" s="395"/>
      <c r="I97" s="394"/>
      <c r="J97" s="398"/>
      <c r="K97" s="394"/>
      <c r="L97" s="329" t="str">
        <f>IFERROR(VLOOKUP(I97,'Fixture codes'!$C:$K,6,FALSE),"")</f>
        <v/>
      </c>
      <c r="M97" s="395"/>
      <c r="N97" s="398"/>
      <c r="O97" s="394"/>
      <c r="P97" s="394"/>
      <c r="Q97" s="394"/>
      <c r="R97" s="403"/>
      <c r="S97" s="438" t="str">
        <f t="shared" si="4"/>
        <v/>
      </c>
      <c r="T97" s="439" t="str">
        <f>IFERROR(($H97*$L97*IF(K97='Lookup tables'!$P$3,1,Value_LtgControls_CF)-$M97*$O97*IF(Custom!$Q97='Lookup tables'!$P$3,1,Value_LtgControls_CF))/1000*VLOOKUP($E97,Table_IEF,2,FALSE)*VLOOKUP(D97,Table_BldgType,3,FALSE)*IF($D97="Outdoor",Value_ExtLtg_CF,1),"")</f>
        <v/>
      </c>
      <c r="U97" s="440" t="str">
        <f>IFERROR(Custom!$S97*Input_AvgkWhRate,"")</f>
        <v/>
      </c>
      <c r="V97" s="440" t="str">
        <f t="shared" si="5"/>
        <v/>
      </c>
      <c r="W97" s="440" t="str">
        <f>IF(R97&lt;&gt;"",Custom!$R97,"")</f>
        <v/>
      </c>
      <c r="X97" s="440" t="str">
        <f>IF(Custom!$V97="","",Custom!$R97-Custom!$V97)</f>
        <v/>
      </c>
      <c r="Y97" s="441" t="str">
        <f>IFERROR(Custom!$X97/Custom!$U97, "")</f>
        <v/>
      </c>
    </row>
    <row r="98" spans="2:25" s="21" customFormat="1" ht="15" x14ac:dyDescent="0.25">
      <c r="B98" s="15">
        <v>95</v>
      </c>
      <c r="C98" s="395"/>
      <c r="D98" s="394"/>
      <c r="E98" s="394"/>
      <c r="F98" s="394"/>
      <c r="G98" s="391" t="str">
        <f>IF(Custom!$F98=0, "", IF(Custom!$F98="Default", VLOOKUP(Custom!$D98,Table_BldgType,2,FALSE), IF(Custom!$F98="Override","Enter Hours")))</f>
        <v/>
      </c>
      <c r="H98" s="395"/>
      <c r="I98" s="394"/>
      <c r="J98" s="398"/>
      <c r="K98" s="394"/>
      <c r="L98" s="329" t="str">
        <f>IFERROR(VLOOKUP(I98,'Fixture codes'!$C:$K,6,FALSE),"")</f>
        <v/>
      </c>
      <c r="M98" s="395"/>
      <c r="N98" s="398"/>
      <c r="O98" s="394"/>
      <c r="P98" s="394"/>
      <c r="Q98" s="394"/>
      <c r="R98" s="403"/>
      <c r="S98" s="438" t="str">
        <f t="shared" si="4"/>
        <v/>
      </c>
      <c r="T98" s="439" t="str">
        <f>IFERROR(($H98*$L98*IF(K98='Lookup tables'!$P$3,1,Value_LtgControls_CF)-$M98*$O98*IF(Custom!$Q98='Lookup tables'!$P$3,1,Value_LtgControls_CF))/1000*VLOOKUP($E98,Table_IEF,2,FALSE)*VLOOKUP(D98,Table_BldgType,3,FALSE)*IF($D98="Outdoor",Value_ExtLtg_CF,1),"")</f>
        <v/>
      </c>
      <c r="U98" s="440" t="str">
        <f>IFERROR(Custom!$S98*Input_AvgkWhRate,"")</f>
        <v/>
      </c>
      <c r="V98" s="440" t="str">
        <f t="shared" si="5"/>
        <v/>
      </c>
      <c r="W98" s="440" t="str">
        <f>IF(R98&lt;&gt;"",Custom!$R98,"")</f>
        <v/>
      </c>
      <c r="X98" s="440" t="str">
        <f>IF(Custom!$V98="","",Custom!$R98-Custom!$V98)</f>
        <v/>
      </c>
      <c r="Y98" s="441" t="str">
        <f>IFERROR(Custom!$X98/Custom!$U98, "")</f>
        <v/>
      </c>
    </row>
    <row r="99" spans="2:25" s="21" customFormat="1" ht="15" x14ac:dyDescent="0.25">
      <c r="B99" s="15">
        <v>96</v>
      </c>
      <c r="C99" s="395"/>
      <c r="D99" s="394"/>
      <c r="E99" s="394"/>
      <c r="F99" s="394"/>
      <c r="G99" s="391" t="str">
        <f>IF(Custom!$F99=0, "", IF(Custom!$F99="Default", VLOOKUP(Custom!$D99,Table_BldgType,2,FALSE), IF(Custom!$F99="Override","Enter Hours")))</f>
        <v/>
      </c>
      <c r="H99" s="395"/>
      <c r="I99" s="394"/>
      <c r="J99" s="398"/>
      <c r="K99" s="394"/>
      <c r="L99" s="329" t="str">
        <f>IFERROR(VLOOKUP(I99,'Fixture codes'!$C:$K,6,FALSE),"")</f>
        <v/>
      </c>
      <c r="M99" s="395"/>
      <c r="N99" s="398"/>
      <c r="O99" s="394"/>
      <c r="P99" s="394"/>
      <c r="Q99" s="394"/>
      <c r="R99" s="403"/>
      <c r="S99" s="438" t="str">
        <f t="shared" si="4"/>
        <v/>
      </c>
      <c r="T99" s="439" t="str">
        <f>IFERROR(($H99*$L99*IF(K99='Lookup tables'!$P$3,1,Value_LtgControls_CF)-$M99*$O99*IF(Custom!$Q99='Lookup tables'!$P$3,1,Value_LtgControls_CF))/1000*VLOOKUP($E99,Table_IEF,2,FALSE)*VLOOKUP(D99,Table_BldgType,3,FALSE)*IF($D99="Outdoor",Value_ExtLtg_CF,1),"")</f>
        <v/>
      </c>
      <c r="U99" s="440" t="str">
        <f>IFERROR(Custom!$S99*Input_AvgkWhRate,"")</f>
        <v/>
      </c>
      <c r="V99" s="440" t="str">
        <f t="shared" si="5"/>
        <v/>
      </c>
      <c r="W99" s="440" t="str">
        <f>IF(R99&lt;&gt;"",Custom!$R99,"")</f>
        <v/>
      </c>
      <c r="X99" s="440" t="str">
        <f>IF(Custom!$V99="","",Custom!$R99-Custom!$V99)</f>
        <v/>
      </c>
      <c r="Y99" s="441" t="str">
        <f>IFERROR(Custom!$X99/Custom!$U99, "")</f>
        <v/>
      </c>
    </row>
    <row r="100" spans="2:25" s="21" customFormat="1" ht="15" x14ac:dyDescent="0.25">
      <c r="B100" s="15">
        <v>97</v>
      </c>
      <c r="C100" s="395"/>
      <c r="D100" s="394"/>
      <c r="E100" s="394"/>
      <c r="F100" s="394"/>
      <c r="G100" s="391" t="str">
        <f>IF(Custom!$F100=0, "", IF(Custom!$F100="Default", VLOOKUP(Custom!$D100,Table_BldgType,2,FALSE), IF(Custom!$F100="Override","Enter Hours")))</f>
        <v/>
      </c>
      <c r="H100" s="395"/>
      <c r="I100" s="394"/>
      <c r="J100" s="398"/>
      <c r="K100" s="394"/>
      <c r="L100" s="329" t="str">
        <f>IFERROR(VLOOKUP(I100,'Fixture codes'!$C:$K,6,FALSE),"")</f>
        <v/>
      </c>
      <c r="M100" s="395"/>
      <c r="N100" s="398"/>
      <c r="O100" s="394"/>
      <c r="P100" s="394"/>
      <c r="Q100" s="394"/>
      <c r="R100" s="403"/>
      <c r="S100" s="438" t="str">
        <f t="shared" si="4"/>
        <v/>
      </c>
      <c r="T100" s="439" t="str">
        <f>IFERROR(($H100*$L100*IF(K100='Lookup tables'!$P$3,1,Value_LtgControls_CF)-$M100*$O100*IF(Custom!$Q100='Lookup tables'!$P$3,1,Value_LtgControls_CF))/1000*VLOOKUP($E100,Table_IEF,2,FALSE)*VLOOKUP(D100,Table_BldgType,3,FALSE)*IF($D100="Outdoor",Value_ExtLtg_CF,1),"")</f>
        <v/>
      </c>
      <c r="U100" s="440" t="str">
        <f>IFERROR(Custom!$S100*Input_AvgkWhRate,"")</f>
        <v/>
      </c>
      <c r="V100" s="440" t="str">
        <f t="shared" si="5"/>
        <v/>
      </c>
      <c r="W100" s="440" t="str">
        <f>IF(R100&lt;&gt;"",Custom!$R100,"")</f>
        <v/>
      </c>
      <c r="X100" s="440" t="str">
        <f>IF(Custom!$V100="","",Custom!$R100-Custom!$V100)</f>
        <v/>
      </c>
      <c r="Y100" s="441" t="str">
        <f>IFERROR(Custom!$X100/Custom!$U100, "")</f>
        <v/>
      </c>
    </row>
    <row r="101" spans="2:25" s="21" customFormat="1" ht="15" x14ac:dyDescent="0.25">
      <c r="B101" s="15">
        <v>98</v>
      </c>
      <c r="C101" s="395"/>
      <c r="D101" s="394"/>
      <c r="E101" s="394"/>
      <c r="F101" s="394"/>
      <c r="G101" s="391" t="str">
        <f>IF(Custom!$F101=0, "", IF(Custom!$F101="Default", VLOOKUP(Custom!$D101,Table_BldgType,2,FALSE), IF(Custom!$F101="Override","Enter Hours")))</f>
        <v/>
      </c>
      <c r="H101" s="395"/>
      <c r="I101" s="394"/>
      <c r="J101" s="398"/>
      <c r="K101" s="394"/>
      <c r="L101" s="329" t="str">
        <f>IFERROR(VLOOKUP(I101,'Fixture codes'!$C:$K,6,FALSE),"")</f>
        <v/>
      </c>
      <c r="M101" s="395"/>
      <c r="N101" s="398"/>
      <c r="O101" s="394"/>
      <c r="P101" s="394"/>
      <c r="Q101" s="394"/>
      <c r="R101" s="403"/>
      <c r="S101" s="438" t="str">
        <f t="shared" si="4"/>
        <v/>
      </c>
      <c r="T101" s="439" t="str">
        <f>IFERROR(($H101*$L101*IF(K101='Lookup tables'!$P$3,1,Value_LtgControls_CF)-$M101*$O101*IF(Custom!$Q101='Lookup tables'!$P$3,1,Value_LtgControls_CF))/1000*VLOOKUP($E101,Table_IEF,2,FALSE)*VLOOKUP(D101,Table_BldgType,3,FALSE)*IF($D101="Outdoor",Value_ExtLtg_CF,1),"")</f>
        <v/>
      </c>
      <c r="U101" s="440" t="str">
        <f>IFERROR(Custom!$S101*Input_AvgkWhRate,"")</f>
        <v/>
      </c>
      <c r="V101" s="440" t="str">
        <f t="shared" si="5"/>
        <v/>
      </c>
      <c r="W101" s="440" t="str">
        <f>IF(R101&lt;&gt;"",Custom!$R101,"")</f>
        <v/>
      </c>
      <c r="X101" s="440" t="str">
        <f>IF(Custom!$V101="","",Custom!$R101-Custom!$V101)</f>
        <v/>
      </c>
      <c r="Y101" s="441" t="str">
        <f>IFERROR(Custom!$X101/Custom!$U101, "")</f>
        <v/>
      </c>
    </row>
    <row r="102" spans="2:25" s="21" customFormat="1" ht="15" x14ac:dyDescent="0.25">
      <c r="B102" s="15">
        <v>99</v>
      </c>
      <c r="C102" s="395"/>
      <c r="D102" s="394"/>
      <c r="E102" s="394"/>
      <c r="F102" s="394"/>
      <c r="G102" s="391" t="str">
        <f>IF(Custom!$F102=0, "", IF(Custom!$F102="Default", VLOOKUP(Custom!$D102,Table_BldgType,2,FALSE), IF(Custom!$F102="Override","Enter Hours")))</f>
        <v/>
      </c>
      <c r="H102" s="395"/>
      <c r="I102" s="394"/>
      <c r="J102" s="398"/>
      <c r="K102" s="394"/>
      <c r="L102" s="329" t="str">
        <f>IFERROR(VLOOKUP(I102,'Fixture codes'!$C:$K,6,FALSE),"")</f>
        <v/>
      </c>
      <c r="M102" s="395"/>
      <c r="N102" s="398"/>
      <c r="O102" s="394"/>
      <c r="P102" s="394"/>
      <c r="Q102" s="394"/>
      <c r="R102" s="403"/>
      <c r="S102" s="438" t="str">
        <f t="shared" si="4"/>
        <v/>
      </c>
      <c r="T102" s="439" t="str">
        <f>IFERROR(($H102*$L102*IF(K102='Lookup tables'!$P$3,1,Value_LtgControls_CF)-$M102*$O102*IF(Custom!$Q102='Lookup tables'!$P$3,1,Value_LtgControls_CF))/1000*VLOOKUP($E102,Table_IEF,2,FALSE)*VLOOKUP(D102,Table_BldgType,3,FALSE)*IF($D102="Outdoor",Value_ExtLtg_CF,1),"")</f>
        <v/>
      </c>
      <c r="U102" s="440" t="str">
        <f>IFERROR(Custom!$S102*Input_AvgkWhRate,"")</f>
        <v/>
      </c>
      <c r="V102" s="440" t="str">
        <f t="shared" si="5"/>
        <v/>
      </c>
      <c r="W102" s="440" t="str">
        <f>IF(R102&lt;&gt;"",Custom!$R102,"")</f>
        <v/>
      </c>
      <c r="X102" s="440" t="str">
        <f>IF(Custom!$V102="","",Custom!$R102-Custom!$V102)</f>
        <v/>
      </c>
      <c r="Y102" s="441" t="str">
        <f>IFERROR(Custom!$X102/Custom!$U102, "")</f>
        <v/>
      </c>
    </row>
    <row r="103" spans="2:25" s="21" customFormat="1" ht="15.75" thickBot="1" x14ac:dyDescent="0.3">
      <c r="B103" s="16">
        <v>100</v>
      </c>
      <c r="C103" s="396"/>
      <c r="D103" s="397"/>
      <c r="E103" s="397"/>
      <c r="F103" s="397"/>
      <c r="G103" s="392" t="str">
        <f>IF(Custom!$F103=0, "", IF(Custom!$F103="Default", VLOOKUP(Custom!$D103,Table_BldgType,2,FALSE), IF(Custom!$F103="Override","Enter Hours")))</f>
        <v/>
      </c>
      <c r="H103" s="396"/>
      <c r="I103" s="397"/>
      <c r="J103" s="400"/>
      <c r="K103" s="397"/>
      <c r="L103" s="330" t="str">
        <f>IFERROR(VLOOKUP(I103,'Fixture codes'!$C:$K,6,FALSE),"")</f>
        <v/>
      </c>
      <c r="M103" s="396"/>
      <c r="N103" s="400"/>
      <c r="O103" s="397"/>
      <c r="P103" s="397"/>
      <c r="Q103" s="397"/>
      <c r="R103" s="404"/>
      <c r="S103" s="442" t="str">
        <f t="shared" si="4"/>
        <v/>
      </c>
      <c r="T103" s="443" t="str">
        <f>IFERROR(($H103*$L103*IF(K103='Lookup tables'!$P$3,1,Value_LtgControls_CF)-$M103*$O103*IF(Custom!$Q103='Lookup tables'!$P$3,1,Value_LtgControls_CF))/1000*VLOOKUP($E103,Table_IEF,2,FALSE)*VLOOKUP(D103,Table_BldgType,3,FALSE)*IF($D103="Outdoor",Value_ExtLtg_CF,1),"")</f>
        <v/>
      </c>
      <c r="U103" s="444" t="str">
        <f>IFERROR(Custom!$S103*Input_AvgkWhRate,"")</f>
        <v/>
      </c>
      <c r="V103" s="444" t="str">
        <f t="shared" si="5"/>
        <v/>
      </c>
      <c r="W103" s="444" t="str">
        <f>IF(R103&lt;&gt;"",Custom!$R103,"")</f>
        <v/>
      </c>
      <c r="X103" s="444" t="str">
        <f>IF(Custom!$V103="","",Custom!$R103-Custom!$V103)</f>
        <v/>
      </c>
      <c r="Y103" s="445" t="str">
        <f>IFERROR(Custom!$X103/Custom!$U103, "")</f>
        <v/>
      </c>
    </row>
    <row r="104" spans="2:25" x14ac:dyDescent="0.2">
      <c r="H104" s="58"/>
      <c r="I104" s="58"/>
      <c r="J104" s="58"/>
      <c r="K104" s="58"/>
    </row>
  </sheetData>
  <sheetProtection algorithmName="SHA-512" hashValue="zzbmVORzJzjmr7t8v2x8uunAfkdfSccAq5C0jc08KZxdpL09pPc7J+gNAa3DsUPb6hNKpWJ/0Nb/Hs0T0Gj7cA==" saltValue="At5Rgpclqtn8cZTFjm5Ejw==" spinCount="100000" sheet="1" selectLockedCells="1"/>
  <protectedRanges>
    <protectedRange sqref="C1 C104:C1048576" name="New Additions"/>
  </protectedRanges>
  <dataValidations count="5">
    <dataValidation type="list" allowBlank="1" showInputMessage="1" showErrorMessage="1" sqref="D4:D103" xr:uid="{E407DF98-8099-4EED-9C5C-8DD8C7DAC048}">
      <formula1>List_BldgTypes</formula1>
    </dataValidation>
    <dataValidation type="list" showInputMessage="1" showErrorMessage="1" sqref="E4:E103" xr:uid="{C33298C9-5CCE-4EBF-9E5D-6DBBED41C2DE}">
      <formula1>List_HVACTypes</formula1>
    </dataValidation>
    <dataValidation type="list" allowBlank="1" showInputMessage="1" showErrorMessage="1" sqref="F4:F103" xr:uid="{14948300-CA49-4A0B-B57B-337CF48CB945}">
      <formula1>List_Hours</formula1>
    </dataValidation>
    <dataValidation type="list" allowBlank="1" showInputMessage="1" showErrorMessage="1" sqref="K4:K103 Q4:Q103" xr:uid="{BA214C56-4EF4-4F75-A6AC-952C8703E1F8}">
      <formula1>List_ExistingControlTypes</formula1>
    </dataValidation>
    <dataValidation type="custom" showInputMessage="1" showErrorMessage="1" error="To enter custom hours, select &quot;Override&quot; in the Annual Hours Type field (column F)." sqref="G4:G103" xr:uid="{6692DDB8-2BF4-4F06-9298-C13D57FB77D5}">
      <formula1>F4="Override"</formula1>
    </dataValidation>
  </dataValidations>
  <pageMargins left="0.2" right="0.2" top="0.25" bottom="0.25" header="0.3" footer="0.3"/>
  <pageSetup scale="21" fitToHeight="0" orientation="landscape" verticalDpi="1200" r:id="rId1"/>
  <colBreaks count="2" manualBreakCount="2">
    <brk id="8" max="1048575" man="1"/>
    <brk id="19" max="1048575" man="1"/>
  </colBreaks>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70F791-79DA-4A09-BDC6-BD5A2B364E1E}">
  <sheetPr>
    <tabColor theme="0" tint="-0.249977111117893"/>
  </sheetPr>
  <dimension ref="B2:K1785"/>
  <sheetViews>
    <sheetView showGridLines="0" showRowColHeaders="0" workbookViewId="0">
      <selection activeCell="B3" sqref="B3"/>
    </sheetView>
  </sheetViews>
  <sheetFormatPr defaultRowHeight="15" x14ac:dyDescent="0.25"/>
  <cols>
    <col min="1" max="1" width="3" customWidth="1"/>
    <col min="2" max="2" width="7" customWidth="1"/>
    <col min="3" max="3" width="15.5703125" customWidth="1"/>
    <col min="4" max="4" width="33.28515625" bestFit="1" customWidth="1"/>
    <col min="5" max="5" width="72.28515625" style="17" customWidth="1"/>
    <col min="6" max="6" width="7.42578125" bestFit="1" customWidth="1"/>
    <col min="7" max="8" width="7.5703125" bestFit="1" customWidth="1"/>
    <col min="9" max="9" width="12.140625" bestFit="1" customWidth="1"/>
    <col min="10" max="10" width="9.5703125" bestFit="1" customWidth="1"/>
    <col min="11" max="11" width="29.85546875" customWidth="1"/>
  </cols>
  <sheetData>
    <row r="2" spans="2:11" s="6" customFormat="1" ht="45" x14ac:dyDescent="0.25">
      <c r="B2" s="22" t="s">
        <v>3946</v>
      </c>
      <c r="C2" s="22" t="s">
        <v>3870</v>
      </c>
      <c r="D2" s="22" t="s">
        <v>3871</v>
      </c>
      <c r="E2" s="22" t="s">
        <v>3872</v>
      </c>
      <c r="F2" s="22" t="s">
        <v>3873</v>
      </c>
      <c r="G2" s="22" t="s">
        <v>3874</v>
      </c>
      <c r="H2" s="22" t="s">
        <v>3875</v>
      </c>
      <c r="I2" s="22" t="s">
        <v>3876</v>
      </c>
      <c r="J2" s="22" t="s">
        <v>3877</v>
      </c>
      <c r="K2" s="22" t="s">
        <v>3878</v>
      </c>
    </row>
    <row r="3" spans="2:11" x14ac:dyDescent="0.25">
      <c r="B3" s="23">
        <v>1</v>
      </c>
      <c r="C3" s="23" t="s">
        <v>150</v>
      </c>
      <c r="D3" s="23" t="s">
        <v>151</v>
      </c>
      <c r="E3" s="24" t="s">
        <v>152</v>
      </c>
      <c r="F3" s="23" t="s">
        <v>148</v>
      </c>
      <c r="G3" s="23" t="s">
        <v>148</v>
      </c>
      <c r="H3" s="23">
        <v>1</v>
      </c>
      <c r="I3" s="23" t="s">
        <v>153</v>
      </c>
      <c r="J3" s="23" t="s">
        <v>154</v>
      </c>
      <c r="K3" s="23"/>
    </row>
    <row r="4" spans="2:11" x14ac:dyDescent="0.25">
      <c r="B4" s="25">
        <v>2</v>
      </c>
      <c r="C4" s="25" t="s">
        <v>155</v>
      </c>
      <c r="D4" s="25" t="s">
        <v>151</v>
      </c>
      <c r="E4" s="26" t="s">
        <v>156</v>
      </c>
      <c r="F4" s="25" t="s">
        <v>148</v>
      </c>
      <c r="G4" s="25" t="s">
        <v>148</v>
      </c>
      <c r="H4" s="25">
        <v>2</v>
      </c>
      <c r="I4" s="25" t="s">
        <v>153</v>
      </c>
      <c r="J4" s="25" t="s">
        <v>154</v>
      </c>
      <c r="K4" s="25"/>
    </row>
    <row r="5" spans="2:11" x14ac:dyDescent="0.25">
      <c r="B5" s="23">
        <v>3</v>
      </c>
      <c r="C5" s="23" t="s">
        <v>157</v>
      </c>
      <c r="D5" s="23" t="s">
        <v>151</v>
      </c>
      <c r="E5" s="24" t="s">
        <v>158</v>
      </c>
      <c r="F5" s="23" t="s">
        <v>148</v>
      </c>
      <c r="G5" s="23" t="s">
        <v>148</v>
      </c>
      <c r="H5" s="23">
        <v>3</v>
      </c>
      <c r="I5" s="23" t="s">
        <v>153</v>
      </c>
      <c r="J5" s="23" t="s">
        <v>154</v>
      </c>
      <c r="K5" s="23"/>
    </row>
    <row r="6" spans="2:11" x14ac:dyDescent="0.25">
      <c r="B6" s="25">
        <v>4</v>
      </c>
      <c r="C6" s="25" t="s">
        <v>159</v>
      </c>
      <c r="D6" s="25" t="s">
        <v>151</v>
      </c>
      <c r="E6" s="26" t="s">
        <v>160</v>
      </c>
      <c r="F6" s="25" t="s">
        <v>148</v>
      </c>
      <c r="G6" s="25" t="s">
        <v>148</v>
      </c>
      <c r="H6" s="25">
        <v>4</v>
      </c>
      <c r="I6" s="25" t="s">
        <v>153</v>
      </c>
      <c r="J6" s="25" t="s">
        <v>154</v>
      </c>
      <c r="K6" s="25"/>
    </row>
    <row r="7" spans="2:11" x14ac:dyDescent="0.25">
      <c r="B7" s="23">
        <v>5</v>
      </c>
      <c r="C7" s="23" t="s">
        <v>161</v>
      </c>
      <c r="D7" s="23" t="s">
        <v>151</v>
      </c>
      <c r="E7" s="24" t="s">
        <v>162</v>
      </c>
      <c r="F7" s="23" t="s">
        <v>148</v>
      </c>
      <c r="G7" s="23" t="s">
        <v>148</v>
      </c>
      <c r="H7" s="23">
        <v>5</v>
      </c>
      <c r="I7" s="23" t="s">
        <v>153</v>
      </c>
      <c r="J7" s="23" t="s">
        <v>154</v>
      </c>
      <c r="K7" s="23"/>
    </row>
    <row r="8" spans="2:11" x14ac:dyDescent="0.25">
      <c r="B8" s="25">
        <v>6</v>
      </c>
      <c r="C8" s="25" t="s">
        <v>163</v>
      </c>
      <c r="D8" s="25" t="s">
        <v>151</v>
      </c>
      <c r="E8" s="26" t="s">
        <v>164</v>
      </c>
      <c r="F8" s="25" t="s">
        <v>148</v>
      </c>
      <c r="G8" s="25" t="s">
        <v>148</v>
      </c>
      <c r="H8" s="25">
        <v>6</v>
      </c>
      <c r="I8" s="25" t="s">
        <v>153</v>
      </c>
      <c r="J8" s="25" t="s">
        <v>154</v>
      </c>
      <c r="K8" s="25"/>
    </row>
    <row r="9" spans="2:11" x14ac:dyDescent="0.25">
      <c r="B9" s="23">
        <v>7</v>
      </c>
      <c r="C9" s="23" t="s">
        <v>165</v>
      </c>
      <c r="D9" s="23" t="s">
        <v>151</v>
      </c>
      <c r="E9" s="24" t="s">
        <v>166</v>
      </c>
      <c r="F9" s="23" t="s">
        <v>148</v>
      </c>
      <c r="G9" s="23" t="s">
        <v>148</v>
      </c>
      <c r="H9" s="23">
        <v>7</v>
      </c>
      <c r="I9" s="23" t="s">
        <v>153</v>
      </c>
      <c r="J9" s="23" t="s">
        <v>154</v>
      </c>
      <c r="K9" s="23"/>
    </row>
    <row r="10" spans="2:11" x14ac:dyDescent="0.25">
      <c r="B10" s="25">
        <v>8</v>
      </c>
      <c r="C10" s="25" t="s">
        <v>167</v>
      </c>
      <c r="D10" s="25" t="s">
        <v>151</v>
      </c>
      <c r="E10" s="26" t="s">
        <v>168</v>
      </c>
      <c r="F10" s="25" t="s">
        <v>148</v>
      </c>
      <c r="G10" s="25" t="s">
        <v>148</v>
      </c>
      <c r="H10" s="25">
        <v>8</v>
      </c>
      <c r="I10" s="25" t="s">
        <v>153</v>
      </c>
      <c r="J10" s="25" t="s">
        <v>154</v>
      </c>
      <c r="K10" s="25"/>
    </row>
    <row r="11" spans="2:11" x14ac:dyDescent="0.25">
      <c r="B11" s="23">
        <v>9</v>
      </c>
      <c r="C11" s="23" t="s">
        <v>169</v>
      </c>
      <c r="D11" s="23" t="s">
        <v>151</v>
      </c>
      <c r="E11" s="24" t="s">
        <v>170</v>
      </c>
      <c r="F11" s="23" t="s">
        <v>148</v>
      </c>
      <c r="G11" s="23" t="s">
        <v>148</v>
      </c>
      <c r="H11" s="23">
        <v>9</v>
      </c>
      <c r="I11" s="23" t="s">
        <v>153</v>
      </c>
      <c r="J11" s="23" t="s">
        <v>154</v>
      </c>
      <c r="K11" s="23"/>
    </row>
    <row r="12" spans="2:11" x14ac:dyDescent="0.25">
      <c r="B12" s="25">
        <v>10</v>
      </c>
      <c r="C12" s="25" t="s">
        <v>171</v>
      </c>
      <c r="D12" s="25" t="s">
        <v>151</v>
      </c>
      <c r="E12" s="26" t="s">
        <v>172</v>
      </c>
      <c r="F12" s="25" t="s">
        <v>148</v>
      </c>
      <c r="G12" s="25" t="s">
        <v>148</v>
      </c>
      <c r="H12" s="25">
        <v>10</v>
      </c>
      <c r="I12" s="25" t="s">
        <v>153</v>
      </c>
      <c r="J12" s="25" t="s">
        <v>154</v>
      </c>
      <c r="K12" s="25"/>
    </row>
    <row r="13" spans="2:11" x14ac:dyDescent="0.25">
      <c r="B13" s="23">
        <v>11</v>
      </c>
      <c r="C13" s="23" t="s">
        <v>173</v>
      </c>
      <c r="D13" s="23" t="s">
        <v>151</v>
      </c>
      <c r="E13" s="24" t="s">
        <v>174</v>
      </c>
      <c r="F13" s="23" t="s">
        <v>148</v>
      </c>
      <c r="G13" s="23" t="s">
        <v>148</v>
      </c>
      <c r="H13" s="23">
        <v>11</v>
      </c>
      <c r="I13" s="23" t="s">
        <v>153</v>
      </c>
      <c r="J13" s="23" t="s">
        <v>154</v>
      </c>
      <c r="K13" s="23"/>
    </row>
    <row r="14" spans="2:11" x14ac:dyDescent="0.25">
      <c r="B14" s="25">
        <v>12</v>
      </c>
      <c r="C14" s="25" t="s">
        <v>175</v>
      </c>
      <c r="D14" s="25" t="s">
        <v>151</v>
      </c>
      <c r="E14" s="26" t="s">
        <v>176</v>
      </c>
      <c r="F14" s="25" t="s">
        <v>148</v>
      </c>
      <c r="G14" s="25" t="s">
        <v>148</v>
      </c>
      <c r="H14" s="25">
        <v>12</v>
      </c>
      <c r="I14" s="25" t="s">
        <v>153</v>
      </c>
      <c r="J14" s="25" t="s">
        <v>154</v>
      </c>
      <c r="K14" s="25"/>
    </row>
    <row r="15" spans="2:11" x14ac:dyDescent="0.25">
      <c r="B15" s="23">
        <v>13</v>
      </c>
      <c r="C15" s="23" t="s">
        <v>177</v>
      </c>
      <c r="D15" s="23" t="s">
        <v>151</v>
      </c>
      <c r="E15" s="24" t="s">
        <v>178</v>
      </c>
      <c r="F15" s="23" t="s">
        <v>148</v>
      </c>
      <c r="G15" s="23" t="s">
        <v>148</v>
      </c>
      <c r="H15" s="23">
        <v>13</v>
      </c>
      <c r="I15" s="23" t="s">
        <v>153</v>
      </c>
      <c r="J15" s="23" t="s">
        <v>154</v>
      </c>
      <c r="K15" s="23"/>
    </row>
    <row r="16" spans="2:11" x14ac:dyDescent="0.25">
      <c r="B16" s="25">
        <v>14</v>
      </c>
      <c r="C16" s="25" t="s">
        <v>179</v>
      </c>
      <c r="D16" s="25" t="s">
        <v>151</v>
      </c>
      <c r="E16" s="26" t="s">
        <v>180</v>
      </c>
      <c r="F16" s="25" t="s">
        <v>148</v>
      </c>
      <c r="G16" s="25" t="s">
        <v>148</v>
      </c>
      <c r="H16" s="25">
        <v>14</v>
      </c>
      <c r="I16" s="25" t="s">
        <v>153</v>
      </c>
      <c r="J16" s="25" t="s">
        <v>154</v>
      </c>
      <c r="K16" s="25"/>
    </row>
    <row r="17" spans="2:11" x14ac:dyDescent="0.25">
      <c r="B17" s="23">
        <v>15</v>
      </c>
      <c r="C17" s="23" t="s">
        <v>181</v>
      </c>
      <c r="D17" s="23" t="s">
        <v>151</v>
      </c>
      <c r="E17" s="24" t="s">
        <v>182</v>
      </c>
      <c r="F17" s="23" t="s">
        <v>148</v>
      </c>
      <c r="G17" s="23" t="s">
        <v>148</v>
      </c>
      <c r="H17" s="23">
        <v>15</v>
      </c>
      <c r="I17" s="23" t="s">
        <v>153</v>
      </c>
      <c r="J17" s="23" t="s">
        <v>154</v>
      </c>
      <c r="K17" s="23"/>
    </row>
    <row r="18" spans="2:11" x14ac:dyDescent="0.25">
      <c r="B18" s="25">
        <v>16</v>
      </c>
      <c r="C18" s="25" t="s">
        <v>183</v>
      </c>
      <c r="D18" s="25" t="s">
        <v>151</v>
      </c>
      <c r="E18" s="26" t="s">
        <v>184</v>
      </c>
      <c r="F18" s="25" t="s">
        <v>148</v>
      </c>
      <c r="G18" s="25" t="s">
        <v>148</v>
      </c>
      <c r="H18" s="25">
        <v>16</v>
      </c>
      <c r="I18" s="25" t="s">
        <v>153</v>
      </c>
      <c r="J18" s="25" t="s">
        <v>154</v>
      </c>
      <c r="K18" s="25"/>
    </row>
    <row r="19" spans="2:11" x14ac:dyDescent="0.25">
      <c r="B19" s="23">
        <v>17</v>
      </c>
      <c r="C19" s="23" t="s">
        <v>185</v>
      </c>
      <c r="D19" s="23" t="s">
        <v>151</v>
      </c>
      <c r="E19" s="24" t="s">
        <v>186</v>
      </c>
      <c r="F19" s="23" t="s">
        <v>148</v>
      </c>
      <c r="G19" s="23" t="s">
        <v>148</v>
      </c>
      <c r="H19" s="23">
        <v>17</v>
      </c>
      <c r="I19" s="23" t="s">
        <v>153</v>
      </c>
      <c r="J19" s="23" t="s">
        <v>154</v>
      </c>
      <c r="K19" s="23"/>
    </row>
    <row r="20" spans="2:11" x14ac:dyDescent="0.25">
      <c r="B20" s="25">
        <v>18</v>
      </c>
      <c r="C20" s="25" t="s">
        <v>187</v>
      </c>
      <c r="D20" s="25" t="s">
        <v>151</v>
      </c>
      <c r="E20" s="26" t="s">
        <v>188</v>
      </c>
      <c r="F20" s="25" t="s">
        <v>148</v>
      </c>
      <c r="G20" s="25" t="s">
        <v>148</v>
      </c>
      <c r="H20" s="25">
        <v>18</v>
      </c>
      <c r="I20" s="25" t="s">
        <v>153</v>
      </c>
      <c r="J20" s="25" t="s">
        <v>154</v>
      </c>
      <c r="K20" s="25"/>
    </row>
    <row r="21" spans="2:11" x14ac:dyDescent="0.25">
      <c r="B21" s="23">
        <v>19</v>
      </c>
      <c r="C21" s="23" t="s">
        <v>189</v>
      </c>
      <c r="D21" s="23" t="s">
        <v>151</v>
      </c>
      <c r="E21" s="24" t="s">
        <v>190</v>
      </c>
      <c r="F21" s="23" t="s">
        <v>148</v>
      </c>
      <c r="G21" s="23" t="s">
        <v>148</v>
      </c>
      <c r="H21" s="23">
        <v>19</v>
      </c>
      <c r="I21" s="23" t="s">
        <v>153</v>
      </c>
      <c r="J21" s="23" t="s">
        <v>154</v>
      </c>
      <c r="K21" s="23"/>
    </row>
    <row r="22" spans="2:11" x14ac:dyDescent="0.25">
      <c r="B22" s="25">
        <v>20</v>
      </c>
      <c r="C22" s="25" t="s">
        <v>191</v>
      </c>
      <c r="D22" s="25" t="s">
        <v>151</v>
      </c>
      <c r="E22" s="26" t="s">
        <v>192</v>
      </c>
      <c r="F22" s="25" t="s">
        <v>148</v>
      </c>
      <c r="G22" s="25" t="s">
        <v>148</v>
      </c>
      <c r="H22" s="25">
        <v>20</v>
      </c>
      <c r="I22" s="25" t="s">
        <v>153</v>
      </c>
      <c r="J22" s="25" t="s">
        <v>154</v>
      </c>
      <c r="K22" s="25"/>
    </row>
    <row r="23" spans="2:11" x14ac:dyDescent="0.25">
      <c r="B23" s="23">
        <v>21</v>
      </c>
      <c r="C23" s="23" t="s">
        <v>193</v>
      </c>
      <c r="D23" s="23" t="s">
        <v>151</v>
      </c>
      <c r="E23" s="24" t="s">
        <v>194</v>
      </c>
      <c r="F23" s="23" t="s">
        <v>148</v>
      </c>
      <c r="G23" s="23" t="s">
        <v>148</v>
      </c>
      <c r="H23" s="23">
        <v>21</v>
      </c>
      <c r="I23" s="23" t="s">
        <v>153</v>
      </c>
      <c r="J23" s="23" t="s">
        <v>154</v>
      </c>
      <c r="K23" s="23"/>
    </row>
    <row r="24" spans="2:11" x14ac:dyDescent="0.25">
      <c r="B24" s="25">
        <v>22</v>
      </c>
      <c r="C24" s="25" t="s">
        <v>195</v>
      </c>
      <c r="D24" s="25" t="s">
        <v>151</v>
      </c>
      <c r="E24" s="26" t="s">
        <v>196</v>
      </c>
      <c r="F24" s="25" t="s">
        <v>148</v>
      </c>
      <c r="G24" s="25" t="s">
        <v>148</v>
      </c>
      <c r="H24" s="25">
        <v>22</v>
      </c>
      <c r="I24" s="25" t="s">
        <v>153</v>
      </c>
      <c r="J24" s="25" t="s">
        <v>154</v>
      </c>
      <c r="K24" s="25"/>
    </row>
    <row r="25" spans="2:11" x14ac:dyDescent="0.25">
      <c r="B25" s="23">
        <v>23</v>
      </c>
      <c r="C25" s="23" t="s">
        <v>197</v>
      </c>
      <c r="D25" s="23" t="s">
        <v>151</v>
      </c>
      <c r="E25" s="24" t="s">
        <v>198</v>
      </c>
      <c r="F25" s="23" t="s">
        <v>148</v>
      </c>
      <c r="G25" s="23" t="s">
        <v>148</v>
      </c>
      <c r="H25" s="23">
        <v>23</v>
      </c>
      <c r="I25" s="23" t="s">
        <v>153</v>
      </c>
      <c r="J25" s="23" t="s">
        <v>154</v>
      </c>
      <c r="K25" s="23"/>
    </row>
    <row r="26" spans="2:11" x14ac:dyDescent="0.25">
      <c r="B26" s="25">
        <v>24</v>
      </c>
      <c r="C26" s="25" t="s">
        <v>199</v>
      </c>
      <c r="D26" s="25" t="s">
        <v>151</v>
      </c>
      <c r="E26" s="26" t="s">
        <v>200</v>
      </c>
      <c r="F26" s="25" t="s">
        <v>148</v>
      </c>
      <c r="G26" s="25" t="s">
        <v>148</v>
      </c>
      <c r="H26" s="25">
        <v>24</v>
      </c>
      <c r="I26" s="25" t="s">
        <v>153</v>
      </c>
      <c r="J26" s="25" t="s">
        <v>154</v>
      </c>
      <c r="K26" s="25"/>
    </row>
    <row r="27" spans="2:11" x14ac:dyDescent="0.25">
      <c r="B27" s="23">
        <v>25</v>
      </c>
      <c r="C27" s="23" t="s">
        <v>201</v>
      </c>
      <c r="D27" s="23" t="s">
        <v>151</v>
      </c>
      <c r="E27" s="24" t="s">
        <v>202</v>
      </c>
      <c r="F27" s="23" t="s">
        <v>148</v>
      </c>
      <c r="G27" s="23" t="s">
        <v>148</v>
      </c>
      <c r="H27" s="23">
        <v>25</v>
      </c>
      <c r="I27" s="23" t="s">
        <v>153</v>
      </c>
      <c r="J27" s="23" t="s">
        <v>154</v>
      </c>
      <c r="K27" s="23"/>
    </row>
    <row r="28" spans="2:11" x14ac:dyDescent="0.25">
      <c r="B28" s="25">
        <v>26</v>
      </c>
      <c r="C28" s="25" t="s">
        <v>203</v>
      </c>
      <c r="D28" s="25" t="s">
        <v>151</v>
      </c>
      <c r="E28" s="26" t="s">
        <v>204</v>
      </c>
      <c r="F28" s="25" t="s">
        <v>148</v>
      </c>
      <c r="G28" s="25" t="s">
        <v>148</v>
      </c>
      <c r="H28" s="25">
        <v>26</v>
      </c>
      <c r="I28" s="25" t="s">
        <v>153</v>
      </c>
      <c r="J28" s="25" t="s">
        <v>154</v>
      </c>
      <c r="K28" s="25"/>
    </row>
    <row r="29" spans="2:11" x14ac:dyDescent="0.25">
      <c r="B29" s="23">
        <v>27</v>
      </c>
      <c r="C29" s="23" t="s">
        <v>205</v>
      </c>
      <c r="D29" s="23" t="s">
        <v>151</v>
      </c>
      <c r="E29" s="24" t="s">
        <v>206</v>
      </c>
      <c r="F29" s="23" t="s">
        <v>148</v>
      </c>
      <c r="G29" s="23" t="s">
        <v>148</v>
      </c>
      <c r="H29" s="23">
        <v>27</v>
      </c>
      <c r="I29" s="23" t="s">
        <v>153</v>
      </c>
      <c r="J29" s="23" t="s">
        <v>154</v>
      </c>
      <c r="K29" s="23"/>
    </row>
    <row r="30" spans="2:11" x14ac:dyDescent="0.25">
      <c r="B30" s="25">
        <v>28</v>
      </c>
      <c r="C30" s="25" t="s">
        <v>207</v>
      </c>
      <c r="D30" s="25" t="s">
        <v>151</v>
      </c>
      <c r="E30" s="26" t="s">
        <v>208</v>
      </c>
      <c r="F30" s="25" t="s">
        <v>148</v>
      </c>
      <c r="G30" s="25" t="s">
        <v>148</v>
      </c>
      <c r="H30" s="25">
        <v>28</v>
      </c>
      <c r="I30" s="25" t="s">
        <v>153</v>
      </c>
      <c r="J30" s="25" t="s">
        <v>154</v>
      </c>
      <c r="K30" s="25"/>
    </row>
    <row r="31" spans="2:11" x14ac:dyDescent="0.25">
      <c r="B31" s="23">
        <v>29</v>
      </c>
      <c r="C31" s="23" t="s">
        <v>209</v>
      </c>
      <c r="D31" s="23" t="s">
        <v>151</v>
      </c>
      <c r="E31" s="24" t="s">
        <v>210</v>
      </c>
      <c r="F31" s="23" t="s">
        <v>148</v>
      </c>
      <c r="G31" s="23" t="s">
        <v>148</v>
      </c>
      <c r="H31" s="23">
        <v>29</v>
      </c>
      <c r="I31" s="23" t="s">
        <v>153</v>
      </c>
      <c r="J31" s="23" t="s">
        <v>154</v>
      </c>
      <c r="K31" s="23"/>
    </row>
    <row r="32" spans="2:11" x14ac:dyDescent="0.25">
      <c r="B32" s="25">
        <v>30</v>
      </c>
      <c r="C32" s="25" t="s">
        <v>211</v>
      </c>
      <c r="D32" s="25" t="s">
        <v>151</v>
      </c>
      <c r="E32" s="26" t="s">
        <v>212</v>
      </c>
      <c r="F32" s="25" t="s">
        <v>148</v>
      </c>
      <c r="G32" s="25" t="s">
        <v>148</v>
      </c>
      <c r="H32" s="25">
        <v>30</v>
      </c>
      <c r="I32" s="25" t="s">
        <v>153</v>
      </c>
      <c r="J32" s="25" t="s">
        <v>154</v>
      </c>
      <c r="K32" s="25"/>
    </row>
    <row r="33" spans="2:11" x14ac:dyDescent="0.25">
      <c r="B33" s="23">
        <v>31</v>
      </c>
      <c r="C33" s="23" t="s">
        <v>213</v>
      </c>
      <c r="D33" s="23" t="s">
        <v>151</v>
      </c>
      <c r="E33" s="24" t="s">
        <v>214</v>
      </c>
      <c r="F33" s="23" t="s">
        <v>148</v>
      </c>
      <c r="G33" s="23" t="s">
        <v>148</v>
      </c>
      <c r="H33" s="23">
        <v>31</v>
      </c>
      <c r="I33" s="23" t="s">
        <v>153</v>
      </c>
      <c r="J33" s="23" t="s">
        <v>154</v>
      </c>
      <c r="K33" s="23"/>
    </row>
    <row r="34" spans="2:11" x14ac:dyDescent="0.25">
      <c r="B34" s="25">
        <v>32</v>
      </c>
      <c r="C34" s="25" t="s">
        <v>215</v>
      </c>
      <c r="D34" s="25" t="s">
        <v>151</v>
      </c>
      <c r="E34" s="26" t="s">
        <v>216</v>
      </c>
      <c r="F34" s="25" t="s">
        <v>148</v>
      </c>
      <c r="G34" s="25" t="s">
        <v>148</v>
      </c>
      <c r="H34" s="25">
        <v>32</v>
      </c>
      <c r="I34" s="25" t="s">
        <v>153</v>
      </c>
      <c r="J34" s="25" t="s">
        <v>154</v>
      </c>
      <c r="K34" s="25"/>
    </row>
    <row r="35" spans="2:11" x14ac:dyDescent="0.25">
      <c r="B35" s="23">
        <v>33</v>
      </c>
      <c r="C35" s="23" t="s">
        <v>217</v>
      </c>
      <c r="D35" s="23" t="s">
        <v>151</v>
      </c>
      <c r="E35" s="24" t="s">
        <v>218</v>
      </c>
      <c r="F35" s="23" t="s">
        <v>148</v>
      </c>
      <c r="G35" s="23" t="s">
        <v>148</v>
      </c>
      <c r="H35" s="23">
        <v>33</v>
      </c>
      <c r="I35" s="23" t="s">
        <v>153</v>
      </c>
      <c r="J35" s="23" t="s">
        <v>154</v>
      </c>
      <c r="K35" s="23"/>
    </row>
    <row r="36" spans="2:11" x14ac:dyDescent="0.25">
      <c r="B36" s="25">
        <v>34</v>
      </c>
      <c r="C36" s="25" t="s">
        <v>219</v>
      </c>
      <c r="D36" s="25" t="s">
        <v>151</v>
      </c>
      <c r="E36" s="26" t="s">
        <v>220</v>
      </c>
      <c r="F36" s="25" t="s">
        <v>148</v>
      </c>
      <c r="G36" s="25" t="s">
        <v>148</v>
      </c>
      <c r="H36" s="25">
        <v>34</v>
      </c>
      <c r="I36" s="25" t="s">
        <v>153</v>
      </c>
      <c r="J36" s="25" t="s">
        <v>154</v>
      </c>
      <c r="K36" s="25"/>
    </row>
    <row r="37" spans="2:11" x14ac:dyDescent="0.25">
      <c r="B37" s="23">
        <v>35</v>
      </c>
      <c r="C37" s="23" t="s">
        <v>221</v>
      </c>
      <c r="D37" s="23" t="s">
        <v>151</v>
      </c>
      <c r="E37" s="24" t="s">
        <v>222</v>
      </c>
      <c r="F37" s="23" t="s">
        <v>148</v>
      </c>
      <c r="G37" s="23" t="s">
        <v>148</v>
      </c>
      <c r="H37" s="23">
        <v>35</v>
      </c>
      <c r="I37" s="23" t="s">
        <v>153</v>
      </c>
      <c r="J37" s="23" t="s">
        <v>154</v>
      </c>
      <c r="K37" s="23"/>
    </row>
    <row r="38" spans="2:11" x14ac:dyDescent="0.25">
      <c r="B38" s="25">
        <v>36</v>
      </c>
      <c r="C38" s="25" t="s">
        <v>223</v>
      </c>
      <c r="D38" s="25" t="s">
        <v>151</v>
      </c>
      <c r="E38" s="26" t="s">
        <v>224</v>
      </c>
      <c r="F38" s="25" t="s">
        <v>148</v>
      </c>
      <c r="G38" s="25" t="s">
        <v>148</v>
      </c>
      <c r="H38" s="25">
        <v>36</v>
      </c>
      <c r="I38" s="25" t="s">
        <v>153</v>
      </c>
      <c r="J38" s="25" t="s">
        <v>154</v>
      </c>
      <c r="K38" s="25"/>
    </row>
    <row r="39" spans="2:11" x14ac:dyDescent="0.25">
      <c r="B39" s="23">
        <v>37</v>
      </c>
      <c r="C39" s="23" t="s">
        <v>225</v>
      </c>
      <c r="D39" s="23" t="s">
        <v>151</v>
      </c>
      <c r="E39" s="24" t="s">
        <v>226</v>
      </c>
      <c r="F39" s="23" t="s">
        <v>148</v>
      </c>
      <c r="G39" s="23" t="s">
        <v>148</v>
      </c>
      <c r="H39" s="23">
        <v>37</v>
      </c>
      <c r="I39" s="23" t="s">
        <v>153</v>
      </c>
      <c r="J39" s="23" t="s">
        <v>154</v>
      </c>
      <c r="K39" s="23"/>
    </row>
    <row r="40" spans="2:11" x14ac:dyDescent="0.25">
      <c r="B40" s="25">
        <v>38</v>
      </c>
      <c r="C40" s="25" t="s">
        <v>227</v>
      </c>
      <c r="D40" s="25" t="s">
        <v>151</v>
      </c>
      <c r="E40" s="26" t="s">
        <v>228</v>
      </c>
      <c r="F40" s="25" t="s">
        <v>148</v>
      </c>
      <c r="G40" s="25" t="s">
        <v>148</v>
      </c>
      <c r="H40" s="25">
        <v>38</v>
      </c>
      <c r="I40" s="25" t="s">
        <v>153</v>
      </c>
      <c r="J40" s="25" t="s">
        <v>154</v>
      </c>
      <c r="K40" s="25"/>
    </row>
    <row r="41" spans="2:11" x14ac:dyDescent="0.25">
      <c r="B41" s="23">
        <v>39</v>
      </c>
      <c r="C41" s="23" t="s">
        <v>229</v>
      </c>
      <c r="D41" s="23" t="s">
        <v>151</v>
      </c>
      <c r="E41" s="24" t="s">
        <v>230</v>
      </c>
      <c r="F41" s="23" t="s">
        <v>148</v>
      </c>
      <c r="G41" s="23" t="s">
        <v>148</v>
      </c>
      <c r="H41" s="23">
        <v>39</v>
      </c>
      <c r="I41" s="23" t="s">
        <v>153</v>
      </c>
      <c r="J41" s="23" t="s">
        <v>154</v>
      </c>
      <c r="K41" s="23"/>
    </row>
    <row r="42" spans="2:11" x14ac:dyDescent="0.25">
      <c r="B42" s="25">
        <v>40</v>
      </c>
      <c r="C42" s="25" t="s">
        <v>231</v>
      </c>
      <c r="D42" s="25" t="s">
        <v>151</v>
      </c>
      <c r="E42" s="26" t="s">
        <v>232</v>
      </c>
      <c r="F42" s="25" t="s">
        <v>148</v>
      </c>
      <c r="G42" s="25" t="s">
        <v>148</v>
      </c>
      <c r="H42" s="25">
        <v>40</v>
      </c>
      <c r="I42" s="25" t="s">
        <v>153</v>
      </c>
      <c r="J42" s="25" t="s">
        <v>154</v>
      </c>
      <c r="K42" s="25"/>
    </row>
    <row r="43" spans="2:11" x14ac:dyDescent="0.25">
      <c r="B43" s="23">
        <v>41</v>
      </c>
      <c r="C43" s="23" t="s">
        <v>233</v>
      </c>
      <c r="D43" s="23" t="s">
        <v>151</v>
      </c>
      <c r="E43" s="24" t="s">
        <v>234</v>
      </c>
      <c r="F43" s="23" t="s">
        <v>148</v>
      </c>
      <c r="G43" s="23" t="s">
        <v>148</v>
      </c>
      <c r="H43" s="23">
        <v>41</v>
      </c>
      <c r="I43" s="23" t="s">
        <v>153</v>
      </c>
      <c r="J43" s="23" t="s">
        <v>154</v>
      </c>
      <c r="K43" s="23"/>
    </row>
    <row r="44" spans="2:11" x14ac:dyDescent="0.25">
      <c r="B44" s="25">
        <v>42</v>
      </c>
      <c r="C44" s="25" t="s">
        <v>235</v>
      </c>
      <c r="D44" s="25" t="s">
        <v>151</v>
      </c>
      <c r="E44" s="26" t="s">
        <v>236</v>
      </c>
      <c r="F44" s="25" t="s">
        <v>148</v>
      </c>
      <c r="G44" s="25" t="s">
        <v>148</v>
      </c>
      <c r="H44" s="25">
        <v>42</v>
      </c>
      <c r="I44" s="25" t="s">
        <v>153</v>
      </c>
      <c r="J44" s="25" t="s">
        <v>154</v>
      </c>
      <c r="K44" s="25"/>
    </row>
    <row r="45" spans="2:11" x14ac:dyDescent="0.25">
      <c r="B45" s="23">
        <v>43</v>
      </c>
      <c r="C45" s="23" t="s">
        <v>237</v>
      </c>
      <c r="D45" s="23" t="s">
        <v>151</v>
      </c>
      <c r="E45" s="24" t="s">
        <v>238</v>
      </c>
      <c r="F45" s="23" t="s">
        <v>148</v>
      </c>
      <c r="G45" s="23" t="s">
        <v>148</v>
      </c>
      <c r="H45" s="23">
        <v>43</v>
      </c>
      <c r="I45" s="23" t="s">
        <v>153</v>
      </c>
      <c r="J45" s="23" t="s">
        <v>154</v>
      </c>
      <c r="K45" s="23"/>
    </row>
    <row r="46" spans="2:11" x14ac:dyDescent="0.25">
      <c r="B46" s="25">
        <v>44</v>
      </c>
      <c r="C46" s="25" t="s">
        <v>239</v>
      </c>
      <c r="D46" s="25" t="s">
        <v>151</v>
      </c>
      <c r="E46" s="26" t="s">
        <v>240</v>
      </c>
      <c r="F46" s="25" t="s">
        <v>148</v>
      </c>
      <c r="G46" s="25" t="s">
        <v>148</v>
      </c>
      <c r="H46" s="25">
        <v>44</v>
      </c>
      <c r="I46" s="25" t="s">
        <v>153</v>
      </c>
      <c r="J46" s="25" t="s">
        <v>154</v>
      </c>
      <c r="K46" s="25"/>
    </row>
    <row r="47" spans="2:11" x14ac:dyDescent="0.25">
      <c r="B47" s="23">
        <v>45</v>
      </c>
      <c r="C47" s="23" t="s">
        <v>241</v>
      </c>
      <c r="D47" s="23" t="s">
        <v>151</v>
      </c>
      <c r="E47" s="24" t="s">
        <v>242</v>
      </c>
      <c r="F47" s="23" t="s">
        <v>148</v>
      </c>
      <c r="G47" s="23" t="s">
        <v>148</v>
      </c>
      <c r="H47" s="23">
        <v>45</v>
      </c>
      <c r="I47" s="23" t="s">
        <v>153</v>
      </c>
      <c r="J47" s="23" t="s">
        <v>154</v>
      </c>
      <c r="K47" s="23"/>
    </row>
    <row r="48" spans="2:11" x14ac:dyDescent="0.25">
      <c r="B48" s="25">
        <v>46</v>
      </c>
      <c r="C48" s="25" t="s">
        <v>243</v>
      </c>
      <c r="D48" s="25" t="s">
        <v>151</v>
      </c>
      <c r="E48" s="26" t="s">
        <v>244</v>
      </c>
      <c r="F48" s="25" t="s">
        <v>148</v>
      </c>
      <c r="G48" s="25" t="s">
        <v>148</v>
      </c>
      <c r="H48" s="25">
        <v>46</v>
      </c>
      <c r="I48" s="25" t="s">
        <v>153</v>
      </c>
      <c r="J48" s="25" t="s">
        <v>154</v>
      </c>
      <c r="K48" s="25"/>
    </row>
    <row r="49" spans="2:11" x14ac:dyDescent="0.25">
      <c r="B49" s="23">
        <v>47</v>
      </c>
      <c r="C49" s="23" t="s">
        <v>245</v>
      </c>
      <c r="D49" s="23" t="s">
        <v>151</v>
      </c>
      <c r="E49" s="24" t="s">
        <v>246</v>
      </c>
      <c r="F49" s="23" t="s">
        <v>148</v>
      </c>
      <c r="G49" s="23" t="s">
        <v>148</v>
      </c>
      <c r="H49" s="23">
        <v>47</v>
      </c>
      <c r="I49" s="23" t="s">
        <v>153</v>
      </c>
      <c r="J49" s="23" t="s">
        <v>154</v>
      </c>
      <c r="K49" s="23"/>
    </row>
    <row r="50" spans="2:11" x14ac:dyDescent="0.25">
      <c r="B50" s="25">
        <v>48</v>
      </c>
      <c r="C50" s="25" t="s">
        <v>247</v>
      </c>
      <c r="D50" s="25" t="s">
        <v>151</v>
      </c>
      <c r="E50" s="26" t="s">
        <v>248</v>
      </c>
      <c r="F50" s="25" t="s">
        <v>148</v>
      </c>
      <c r="G50" s="25" t="s">
        <v>148</v>
      </c>
      <c r="H50" s="25">
        <v>48</v>
      </c>
      <c r="I50" s="25" t="s">
        <v>153</v>
      </c>
      <c r="J50" s="25" t="s">
        <v>154</v>
      </c>
      <c r="K50" s="25"/>
    </row>
    <row r="51" spans="2:11" x14ac:dyDescent="0.25">
      <c r="B51" s="23">
        <v>49</v>
      </c>
      <c r="C51" s="23" t="s">
        <v>249</v>
      </c>
      <c r="D51" s="23" t="s">
        <v>151</v>
      </c>
      <c r="E51" s="24" t="s">
        <v>250</v>
      </c>
      <c r="F51" s="23" t="s">
        <v>148</v>
      </c>
      <c r="G51" s="23" t="s">
        <v>148</v>
      </c>
      <c r="H51" s="23">
        <v>49</v>
      </c>
      <c r="I51" s="23" t="s">
        <v>153</v>
      </c>
      <c r="J51" s="23" t="s">
        <v>154</v>
      </c>
      <c r="K51" s="23"/>
    </row>
    <row r="52" spans="2:11" x14ac:dyDescent="0.25">
      <c r="B52" s="25">
        <v>50</v>
      </c>
      <c r="C52" s="25" t="s">
        <v>251</v>
      </c>
      <c r="D52" s="25" t="s">
        <v>151</v>
      </c>
      <c r="E52" s="26" t="s">
        <v>252</v>
      </c>
      <c r="F52" s="25" t="s">
        <v>148</v>
      </c>
      <c r="G52" s="25" t="s">
        <v>148</v>
      </c>
      <c r="H52" s="25">
        <v>50</v>
      </c>
      <c r="I52" s="25" t="s">
        <v>153</v>
      </c>
      <c r="J52" s="25" t="s">
        <v>154</v>
      </c>
      <c r="K52" s="25"/>
    </row>
    <row r="53" spans="2:11" x14ac:dyDescent="0.25">
      <c r="B53" s="23">
        <v>51</v>
      </c>
      <c r="C53" s="23" t="s">
        <v>253</v>
      </c>
      <c r="D53" s="23" t="s">
        <v>254</v>
      </c>
      <c r="E53" s="24" t="s">
        <v>255</v>
      </c>
      <c r="F53" s="23" t="s">
        <v>148</v>
      </c>
      <c r="G53" s="23" t="s">
        <v>148</v>
      </c>
      <c r="H53" s="23">
        <v>1</v>
      </c>
      <c r="I53" s="23" t="s">
        <v>153</v>
      </c>
      <c r="J53" s="23" t="s">
        <v>154</v>
      </c>
      <c r="K53" s="23"/>
    </row>
    <row r="54" spans="2:11" x14ac:dyDescent="0.25">
      <c r="B54" s="25">
        <v>52</v>
      </c>
      <c r="C54" s="25" t="s">
        <v>256</v>
      </c>
      <c r="D54" s="25" t="s">
        <v>254</v>
      </c>
      <c r="E54" s="26" t="s">
        <v>257</v>
      </c>
      <c r="F54" s="25" t="s">
        <v>148</v>
      </c>
      <c r="G54" s="25" t="s">
        <v>148</v>
      </c>
      <c r="H54" s="25">
        <v>2</v>
      </c>
      <c r="I54" s="25" t="s">
        <v>153</v>
      </c>
      <c r="J54" s="25" t="s">
        <v>154</v>
      </c>
      <c r="K54" s="25"/>
    </row>
    <row r="55" spans="2:11" x14ac:dyDescent="0.25">
      <c r="B55" s="23">
        <v>53</v>
      </c>
      <c r="C55" s="23" t="s">
        <v>258</v>
      </c>
      <c r="D55" s="23" t="s">
        <v>254</v>
      </c>
      <c r="E55" s="24" t="s">
        <v>259</v>
      </c>
      <c r="F55" s="23" t="s">
        <v>148</v>
      </c>
      <c r="G55" s="23" t="s">
        <v>148</v>
      </c>
      <c r="H55" s="23">
        <v>3</v>
      </c>
      <c r="I55" s="23" t="s">
        <v>153</v>
      </c>
      <c r="J55" s="23" t="s">
        <v>154</v>
      </c>
      <c r="K55" s="23"/>
    </row>
    <row r="56" spans="2:11" x14ac:dyDescent="0.25">
      <c r="B56" s="25">
        <v>54</v>
      </c>
      <c r="C56" s="25" t="s">
        <v>260</v>
      </c>
      <c r="D56" s="25" t="s">
        <v>254</v>
      </c>
      <c r="E56" s="26" t="s">
        <v>261</v>
      </c>
      <c r="F56" s="25" t="s">
        <v>148</v>
      </c>
      <c r="G56" s="25" t="s">
        <v>148</v>
      </c>
      <c r="H56" s="25">
        <v>4</v>
      </c>
      <c r="I56" s="25" t="s">
        <v>153</v>
      </c>
      <c r="J56" s="25" t="s">
        <v>154</v>
      </c>
      <c r="K56" s="25"/>
    </row>
    <row r="57" spans="2:11" x14ac:dyDescent="0.25">
      <c r="B57" s="23">
        <v>55</v>
      </c>
      <c r="C57" s="23" t="s">
        <v>262</v>
      </c>
      <c r="D57" s="23" t="s">
        <v>254</v>
      </c>
      <c r="E57" s="24" t="s">
        <v>263</v>
      </c>
      <c r="F57" s="23" t="s">
        <v>148</v>
      </c>
      <c r="G57" s="23" t="s">
        <v>148</v>
      </c>
      <c r="H57" s="23">
        <v>5</v>
      </c>
      <c r="I57" s="23" t="s">
        <v>153</v>
      </c>
      <c r="J57" s="23" t="s">
        <v>154</v>
      </c>
      <c r="K57" s="23"/>
    </row>
    <row r="58" spans="2:11" x14ac:dyDescent="0.25">
      <c r="B58" s="25">
        <v>56</v>
      </c>
      <c r="C58" s="25" t="s">
        <v>264</v>
      </c>
      <c r="D58" s="25" t="s">
        <v>254</v>
      </c>
      <c r="E58" s="26" t="s">
        <v>265</v>
      </c>
      <c r="F58" s="25" t="s">
        <v>148</v>
      </c>
      <c r="G58" s="25" t="s">
        <v>148</v>
      </c>
      <c r="H58" s="25">
        <v>6</v>
      </c>
      <c r="I58" s="25" t="s">
        <v>153</v>
      </c>
      <c r="J58" s="25" t="s">
        <v>154</v>
      </c>
      <c r="K58" s="25"/>
    </row>
    <row r="59" spans="2:11" x14ac:dyDescent="0.25">
      <c r="B59" s="23">
        <v>57</v>
      </c>
      <c r="C59" s="23" t="s">
        <v>266</v>
      </c>
      <c r="D59" s="23" t="s">
        <v>254</v>
      </c>
      <c r="E59" s="24" t="s">
        <v>267</v>
      </c>
      <c r="F59" s="23" t="s">
        <v>148</v>
      </c>
      <c r="G59" s="23" t="s">
        <v>148</v>
      </c>
      <c r="H59" s="23">
        <v>7</v>
      </c>
      <c r="I59" s="23" t="s">
        <v>153</v>
      </c>
      <c r="J59" s="23" t="s">
        <v>154</v>
      </c>
      <c r="K59" s="23"/>
    </row>
    <row r="60" spans="2:11" x14ac:dyDescent="0.25">
      <c r="B60" s="25">
        <v>58</v>
      </c>
      <c r="C60" s="25" t="s">
        <v>268</v>
      </c>
      <c r="D60" s="25" t="s">
        <v>254</v>
      </c>
      <c r="E60" s="26" t="s">
        <v>269</v>
      </c>
      <c r="F60" s="25" t="s">
        <v>148</v>
      </c>
      <c r="G60" s="25" t="s">
        <v>148</v>
      </c>
      <c r="H60" s="25">
        <v>8</v>
      </c>
      <c r="I60" s="25" t="s">
        <v>153</v>
      </c>
      <c r="J60" s="25" t="s">
        <v>154</v>
      </c>
      <c r="K60" s="25"/>
    </row>
    <row r="61" spans="2:11" x14ac:dyDescent="0.25">
      <c r="B61" s="23">
        <v>59</v>
      </c>
      <c r="C61" s="23" t="s">
        <v>270</v>
      </c>
      <c r="D61" s="23" t="s">
        <v>254</v>
      </c>
      <c r="E61" s="24" t="s">
        <v>271</v>
      </c>
      <c r="F61" s="23" t="s">
        <v>148</v>
      </c>
      <c r="G61" s="23" t="s">
        <v>148</v>
      </c>
      <c r="H61" s="23">
        <v>9</v>
      </c>
      <c r="I61" s="23" t="s">
        <v>153</v>
      </c>
      <c r="J61" s="23" t="s">
        <v>154</v>
      </c>
      <c r="K61" s="23"/>
    </row>
    <row r="62" spans="2:11" x14ac:dyDescent="0.25">
      <c r="B62" s="25">
        <v>60</v>
      </c>
      <c r="C62" s="25" t="s">
        <v>272</v>
      </c>
      <c r="D62" s="25" t="s">
        <v>254</v>
      </c>
      <c r="E62" s="26" t="s">
        <v>273</v>
      </c>
      <c r="F62" s="25" t="s">
        <v>148</v>
      </c>
      <c r="G62" s="25" t="s">
        <v>148</v>
      </c>
      <c r="H62" s="25">
        <v>10</v>
      </c>
      <c r="I62" s="25" t="s">
        <v>153</v>
      </c>
      <c r="J62" s="25" t="s">
        <v>154</v>
      </c>
      <c r="K62" s="25"/>
    </row>
    <row r="63" spans="2:11" x14ac:dyDescent="0.25">
      <c r="B63" s="23">
        <v>61</v>
      </c>
      <c r="C63" s="23" t="s">
        <v>274</v>
      </c>
      <c r="D63" s="23" t="s">
        <v>254</v>
      </c>
      <c r="E63" s="24" t="s">
        <v>275</v>
      </c>
      <c r="F63" s="23" t="s">
        <v>148</v>
      </c>
      <c r="G63" s="23" t="s">
        <v>148</v>
      </c>
      <c r="H63" s="23">
        <v>11</v>
      </c>
      <c r="I63" s="23" t="s">
        <v>153</v>
      </c>
      <c r="J63" s="23" t="s">
        <v>154</v>
      </c>
      <c r="K63" s="23"/>
    </row>
    <row r="64" spans="2:11" x14ac:dyDescent="0.25">
      <c r="B64" s="25">
        <v>62</v>
      </c>
      <c r="C64" s="25" t="s">
        <v>276</v>
      </c>
      <c r="D64" s="25" t="s">
        <v>254</v>
      </c>
      <c r="E64" s="26" t="s">
        <v>277</v>
      </c>
      <c r="F64" s="25" t="s">
        <v>148</v>
      </c>
      <c r="G64" s="25" t="s">
        <v>148</v>
      </c>
      <c r="H64" s="25">
        <v>12</v>
      </c>
      <c r="I64" s="25" t="s">
        <v>153</v>
      </c>
      <c r="J64" s="25" t="s">
        <v>154</v>
      </c>
      <c r="K64" s="25"/>
    </row>
    <row r="65" spans="2:11" x14ac:dyDescent="0.25">
      <c r="B65" s="23">
        <v>63</v>
      </c>
      <c r="C65" s="23" t="s">
        <v>278</v>
      </c>
      <c r="D65" s="23" t="s">
        <v>254</v>
      </c>
      <c r="E65" s="24" t="s">
        <v>279</v>
      </c>
      <c r="F65" s="23" t="s">
        <v>148</v>
      </c>
      <c r="G65" s="23" t="s">
        <v>148</v>
      </c>
      <c r="H65" s="23">
        <v>13</v>
      </c>
      <c r="I65" s="23" t="s">
        <v>153</v>
      </c>
      <c r="J65" s="23" t="s">
        <v>154</v>
      </c>
      <c r="K65" s="23"/>
    </row>
    <row r="66" spans="2:11" x14ac:dyDescent="0.25">
      <c r="B66" s="25">
        <v>64</v>
      </c>
      <c r="C66" s="25" t="s">
        <v>280</v>
      </c>
      <c r="D66" s="25" t="s">
        <v>254</v>
      </c>
      <c r="E66" s="26" t="s">
        <v>281</v>
      </c>
      <c r="F66" s="25" t="s">
        <v>148</v>
      </c>
      <c r="G66" s="25" t="s">
        <v>148</v>
      </c>
      <c r="H66" s="25">
        <v>14</v>
      </c>
      <c r="I66" s="25" t="s">
        <v>153</v>
      </c>
      <c r="J66" s="25" t="s">
        <v>154</v>
      </c>
      <c r="K66" s="25"/>
    </row>
    <row r="67" spans="2:11" x14ac:dyDescent="0.25">
      <c r="B67" s="23">
        <v>65</v>
      </c>
      <c r="C67" s="23" t="s">
        <v>282</v>
      </c>
      <c r="D67" s="23" t="s">
        <v>254</v>
      </c>
      <c r="E67" s="24" t="s">
        <v>283</v>
      </c>
      <c r="F67" s="23" t="s">
        <v>148</v>
      </c>
      <c r="G67" s="23" t="s">
        <v>148</v>
      </c>
      <c r="H67" s="23">
        <v>15</v>
      </c>
      <c r="I67" s="23" t="s">
        <v>153</v>
      </c>
      <c r="J67" s="23" t="s">
        <v>154</v>
      </c>
      <c r="K67" s="23"/>
    </row>
    <row r="68" spans="2:11" x14ac:dyDescent="0.25">
      <c r="B68" s="25">
        <v>66</v>
      </c>
      <c r="C68" s="25" t="s">
        <v>284</v>
      </c>
      <c r="D68" s="25" t="s">
        <v>254</v>
      </c>
      <c r="E68" s="26" t="s">
        <v>285</v>
      </c>
      <c r="F68" s="25" t="s">
        <v>148</v>
      </c>
      <c r="G68" s="25" t="s">
        <v>148</v>
      </c>
      <c r="H68" s="25">
        <v>16</v>
      </c>
      <c r="I68" s="25" t="s">
        <v>153</v>
      </c>
      <c r="J68" s="25" t="s">
        <v>154</v>
      </c>
      <c r="K68" s="25"/>
    </row>
    <row r="69" spans="2:11" x14ac:dyDescent="0.25">
      <c r="B69" s="23">
        <v>67</v>
      </c>
      <c r="C69" s="23" t="s">
        <v>286</v>
      </c>
      <c r="D69" s="23" t="s">
        <v>254</v>
      </c>
      <c r="E69" s="24" t="s">
        <v>287</v>
      </c>
      <c r="F69" s="23" t="s">
        <v>148</v>
      </c>
      <c r="G69" s="23" t="s">
        <v>148</v>
      </c>
      <c r="H69" s="23">
        <v>17</v>
      </c>
      <c r="I69" s="23" t="s">
        <v>153</v>
      </c>
      <c r="J69" s="23" t="s">
        <v>154</v>
      </c>
      <c r="K69" s="23"/>
    </row>
    <row r="70" spans="2:11" x14ac:dyDescent="0.25">
      <c r="B70" s="25">
        <v>68</v>
      </c>
      <c r="C70" s="25" t="s">
        <v>288</v>
      </c>
      <c r="D70" s="25" t="s">
        <v>254</v>
      </c>
      <c r="E70" s="26" t="s">
        <v>289</v>
      </c>
      <c r="F70" s="25" t="s">
        <v>148</v>
      </c>
      <c r="G70" s="25" t="s">
        <v>148</v>
      </c>
      <c r="H70" s="25">
        <v>18</v>
      </c>
      <c r="I70" s="25" t="s">
        <v>153</v>
      </c>
      <c r="J70" s="25" t="s">
        <v>154</v>
      </c>
      <c r="K70" s="25"/>
    </row>
    <row r="71" spans="2:11" x14ac:dyDescent="0.25">
      <c r="B71" s="23">
        <v>69</v>
      </c>
      <c r="C71" s="23" t="s">
        <v>290</v>
      </c>
      <c r="D71" s="23" t="s">
        <v>254</v>
      </c>
      <c r="E71" s="24" t="s">
        <v>291</v>
      </c>
      <c r="F71" s="23" t="s">
        <v>148</v>
      </c>
      <c r="G71" s="23" t="s">
        <v>148</v>
      </c>
      <c r="H71" s="23">
        <v>19</v>
      </c>
      <c r="I71" s="23" t="s">
        <v>153</v>
      </c>
      <c r="J71" s="23" t="s">
        <v>154</v>
      </c>
      <c r="K71" s="23"/>
    </row>
    <row r="72" spans="2:11" x14ac:dyDescent="0.25">
      <c r="B72" s="25">
        <v>70</v>
      </c>
      <c r="C72" s="25" t="s">
        <v>292</v>
      </c>
      <c r="D72" s="25" t="s">
        <v>254</v>
      </c>
      <c r="E72" s="26" t="s">
        <v>293</v>
      </c>
      <c r="F72" s="25" t="s">
        <v>148</v>
      </c>
      <c r="G72" s="25" t="s">
        <v>148</v>
      </c>
      <c r="H72" s="25">
        <v>20</v>
      </c>
      <c r="I72" s="25" t="s">
        <v>153</v>
      </c>
      <c r="J72" s="25" t="s">
        <v>154</v>
      </c>
      <c r="K72" s="25"/>
    </row>
    <row r="73" spans="2:11" x14ac:dyDescent="0.25">
      <c r="B73" s="23">
        <v>71</v>
      </c>
      <c r="C73" s="23" t="s">
        <v>294</v>
      </c>
      <c r="D73" s="23" t="s">
        <v>254</v>
      </c>
      <c r="E73" s="24" t="s">
        <v>295</v>
      </c>
      <c r="F73" s="23" t="s">
        <v>148</v>
      </c>
      <c r="G73" s="23" t="s">
        <v>148</v>
      </c>
      <c r="H73" s="23">
        <v>21</v>
      </c>
      <c r="I73" s="23" t="s">
        <v>153</v>
      </c>
      <c r="J73" s="23" t="s">
        <v>154</v>
      </c>
      <c r="K73" s="23"/>
    </row>
    <row r="74" spans="2:11" x14ac:dyDescent="0.25">
      <c r="B74" s="25">
        <v>72</v>
      </c>
      <c r="C74" s="25" t="s">
        <v>296</v>
      </c>
      <c r="D74" s="25" t="s">
        <v>254</v>
      </c>
      <c r="E74" s="26" t="s">
        <v>297</v>
      </c>
      <c r="F74" s="25" t="s">
        <v>148</v>
      </c>
      <c r="G74" s="25" t="s">
        <v>148</v>
      </c>
      <c r="H74" s="25">
        <v>22</v>
      </c>
      <c r="I74" s="25" t="s">
        <v>153</v>
      </c>
      <c r="J74" s="25" t="s">
        <v>154</v>
      </c>
      <c r="K74" s="25"/>
    </row>
    <row r="75" spans="2:11" x14ac:dyDescent="0.25">
      <c r="B75" s="23">
        <v>73</v>
      </c>
      <c r="C75" s="23" t="s">
        <v>298</v>
      </c>
      <c r="D75" s="23" t="s">
        <v>254</v>
      </c>
      <c r="E75" s="24" t="s">
        <v>299</v>
      </c>
      <c r="F75" s="23" t="s">
        <v>148</v>
      </c>
      <c r="G75" s="23" t="s">
        <v>148</v>
      </c>
      <c r="H75" s="23">
        <v>23</v>
      </c>
      <c r="I75" s="23" t="s">
        <v>153</v>
      </c>
      <c r="J75" s="23" t="s">
        <v>154</v>
      </c>
      <c r="K75" s="23"/>
    </row>
    <row r="76" spans="2:11" x14ac:dyDescent="0.25">
      <c r="B76" s="25">
        <v>74</v>
      </c>
      <c r="C76" s="25" t="s">
        <v>300</v>
      </c>
      <c r="D76" s="25" t="s">
        <v>254</v>
      </c>
      <c r="E76" s="26" t="s">
        <v>301</v>
      </c>
      <c r="F76" s="25" t="s">
        <v>148</v>
      </c>
      <c r="G76" s="25" t="s">
        <v>148</v>
      </c>
      <c r="H76" s="25">
        <v>24</v>
      </c>
      <c r="I76" s="25" t="s">
        <v>153</v>
      </c>
      <c r="J76" s="25" t="s">
        <v>154</v>
      </c>
      <c r="K76" s="25"/>
    </row>
    <row r="77" spans="2:11" x14ac:dyDescent="0.25">
      <c r="B77" s="23">
        <v>75</v>
      </c>
      <c r="C77" s="23" t="s">
        <v>302</v>
      </c>
      <c r="D77" s="23" t="s">
        <v>254</v>
      </c>
      <c r="E77" s="24" t="s">
        <v>303</v>
      </c>
      <c r="F77" s="23" t="s">
        <v>148</v>
      </c>
      <c r="G77" s="23" t="s">
        <v>148</v>
      </c>
      <c r="H77" s="23">
        <v>25</v>
      </c>
      <c r="I77" s="23" t="s">
        <v>153</v>
      </c>
      <c r="J77" s="23" t="s">
        <v>154</v>
      </c>
      <c r="K77" s="23"/>
    </row>
    <row r="78" spans="2:11" x14ac:dyDescent="0.25">
      <c r="B78" s="25">
        <v>76</v>
      </c>
      <c r="C78" s="25" t="s">
        <v>304</v>
      </c>
      <c r="D78" s="25" t="s">
        <v>254</v>
      </c>
      <c r="E78" s="26" t="s">
        <v>305</v>
      </c>
      <c r="F78" s="25" t="s">
        <v>148</v>
      </c>
      <c r="G78" s="25" t="s">
        <v>148</v>
      </c>
      <c r="H78" s="25">
        <v>26</v>
      </c>
      <c r="I78" s="25" t="s">
        <v>153</v>
      </c>
      <c r="J78" s="25" t="s">
        <v>154</v>
      </c>
      <c r="K78" s="25"/>
    </row>
    <row r="79" spans="2:11" x14ac:dyDescent="0.25">
      <c r="B79" s="23">
        <v>77</v>
      </c>
      <c r="C79" s="23" t="s">
        <v>306</v>
      </c>
      <c r="D79" s="23" t="s">
        <v>254</v>
      </c>
      <c r="E79" s="24" t="s">
        <v>307</v>
      </c>
      <c r="F79" s="23" t="s">
        <v>148</v>
      </c>
      <c r="G79" s="23" t="s">
        <v>148</v>
      </c>
      <c r="H79" s="23">
        <v>27</v>
      </c>
      <c r="I79" s="23" t="s">
        <v>153</v>
      </c>
      <c r="J79" s="23" t="s">
        <v>154</v>
      </c>
      <c r="K79" s="23"/>
    </row>
    <row r="80" spans="2:11" x14ac:dyDescent="0.25">
      <c r="B80" s="25">
        <v>78</v>
      </c>
      <c r="C80" s="25" t="s">
        <v>308</v>
      </c>
      <c r="D80" s="25" t="s">
        <v>254</v>
      </c>
      <c r="E80" s="26" t="s">
        <v>309</v>
      </c>
      <c r="F80" s="25" t="s">
        <v>148</v>
      </c>
      <c r="G80" s="25" t="s">
        <v>148</v>
      </c>
      <c r="H80" s="25">
        <v>28</v>
      </c>
      <c r="I80" s="25" t="s">
        <v>153</v>
      </c>
      <c r="J80" s="25" t="s">
        <v>154</v>
      </c>
      <c r="K80" s="25"/>
    </row>
    <row r="81" spans="2:11" x14ac:dyDescent="0.25">
      <c r="B81" s="23">
        <v>79</v>
      </c>
      <c r="C81" s="23" t="s">
        <v>310</v>
      </c>
      <c r="D81" s="23" t="s">
        <v>254</v>
      </c>
      <c r="E81" s="24" t="s">
        <v>311</v>
      </c>
      <c r="F81" s="23" t="s">
        <v>148</v>
      </c>
      <c r="G81" s="23" t="s">
        <v>148</v>
      </c>
      <c r="H81" s="23">
        <v>29</v>
      </c>
      <c r="I81" s="23" t="s">
        <v>153</v>
      </c>
      <c r="J81" s="23" t="s">
        <v>154</v>
      </c>
      <c r="K81" s="23"/>
    </row>
    <row r="82" spans="2:11" x14ac:dyDescent="0.25">
      <c r="B82" s="25">
        <v>80</v>
      </c>
      <c r="C82" s="25" t="s">
        <v>312</v>
      </c>
      <c r="D82" s="25" t="s">
        <v>254</v>
      </c>
      <c r="E82" s="26" t="s">
        <v>313</v>
      </c>
      <c r="F82" s="25" t="s">
        <v>148</v>
      </c>
      <c r="G82" s="25" t="s">
        <v>148</v>
      </c>
      <c r="H82" s="25">
        <v>30</v>
      </c>
      <c r="I82" s="25" t="s">
        <v>153</v>
      </c>
      <c r="J82" s="25" t="s">
        <v>154</v>
      </c>
      <c r="K82" s="25"/>
    </row>
    <row r="83" spans="2:11" x14ac:dyDescent="0.25">
      <c r="B83" s="23">
        <v>81</v>
      </c>
      <c r="C83" s="23" t="s">
        <v>314</v>
      </c>
      <c r="D83" s="23" t="s">
        <v>254</v>
      </c>
      <c r="E83" s="24" t="s">
        <v>315</v>
      </c>
      <c r="F83" s="23" t="s">
        <v>148</v>
      </c>
      <c r="G83" s="23" t="s">
        <v>148</v>
      </c>
      <c r="H83" s="23">
        <v>31</v>
      </c>
      <c r="I83" s="23" t="s">
        <v>153</v>
      </c>
      <c r="J83" s="23" t="s">
        <v>154</v>
      </c>
      <c r="K83" s="23"/>
    </row>
    <row r="84" spans="2:11" x14ac:dyDescent="0.25">
      <c r="B84" s="25">
        <v>82</v>
      </c>
      <c r="C84" s="25" t="s">
        <v>316</v>
      </c>
      <c r="D84" s="25" t="s">
        <v>254</v>
      </c>
      <c r="E84" s="26" t="s">
        <v>317</v>
      </c>
      <c r="F84" s="25" t="s">
        <v>148</v>
      </c>
      <c r="G84" s="25" t="s">
        <v>148</v>
      </c>
      <c r="H84" s="25">
        <v>32</v>
      </c>
      <c r="I84" s="25" t="s">
        <v>153</v>
      </c>
      <c r="J84" s="25" t="s">
        <v>154</v>
      </c>
      <c r="K84" s="25"/>
    </row>
    <row r="85" spans="2:11" x14ac:dyDescent="0.25">
      <c r="B85" s="23">
        <v>83</v>
      </c>
      <c r="C85" s="23" t="s">
        <v>318</v>
      </c>
      <c r="D85" s="23" t="s">
        <v>254</v>
      </c>
      <c r="E85" s="24" t="s">
        <v>319</v>
      </c>
      <c r="F85" s="23" t="s">
        <v>148</v>
      </c>
      <c r="G85" s="23" t="s">
        <v>148</v>
      </c>
      <c r="H85" s="23">
        <v>33</v>
      </c>
      <c r="I85" s="23" t="s">
        <v>153</v>
      </c>
      <c r="J85" s="23" t="s">
        <v>154</v>
      </c>
      <c r="K85" s="23"/>
    </row>
    <row r="86" spans="2:11" x14ac:dyDescent="0.25">
      <c r="B86" s="25">
        <v>84</v>
      </c>
      <c r="C86" s="25" t="s">
        <v>320</v>
      </c>
      <c r="D86" s="25" t="s">
        <v>254</v>
      </c>
      <c r="E86" s="26" t="s">
        <v>321</v>
      </c>
      <c r="F86" s="25" t="s">
        <v>148</v>
      </c>
      <c r="G86" s="25" t="s">
        <v>148</v>
      </c>
      <c r="H86" s="25">
        <v>34</v>
      </c>
      <c r="I86" s="25" t="s">
        <v>153</v>
      </c>
      <c r="J86" s="25" t="s">
        <v>154</v>
      </c>
      <c r="K86" s="25"/>
    </row>
    <row r="87" spans="2:11" x14ac:dyDescent="0.25">
      <c r="B87" s="23">
        <v>85</v>
      </c>
      <c r="C87" s="23" t="s">
        <v>322</v>
      </c>
      <c r="D87" s="23" t="s">
        <v>254</v>
      </c>
      <c r="E87" s="24" t="s">
        <v>323</v>
      </c>
      <c r="F87" s="23" t="s">
        <v>148</v>
      </c>
      <c r="G87" s="23" t="s">
        <v>148</v>
      </c>
      <c r="H87" s="23">
        <v>35</v>
      </c>
      <c r="I87" s="23" t="s">
        <v>153</v>
      </c>
      <c r="J87" s="23" t="s">
        <v>154</v>
      </c>
      <c r="K87" s="23"/>
    </row>
    <row r="88" spans="2:11" x14ac:dyDescent="0.25">
      <c r="B88" s="25">
        <v>86</v>
      </c>
      <c r="C88" s="25" t="s">
        <v>324</v>
      </c>
      <c r="D88" s="25" t="s">
        <v>254</v>
      </c>
      <c r="E88" s="26" t="s">
        <v>325</v>
      </c>
      <c r="F88" s="25" t="s">
        <v>148</v>
      </c>
      <c r="G88" s="25" t="s">
        <v>148</v>
      </c>
      <c r="H88" s="25">
        <v>36</v>
      </c>
      <c r="I88" s="25" t="s">
        <v>153</v>
      </c>
      <c r="J88" s="25" t="s">
        <v>154</v>
      </c>
      <c r="K88" s="25"/>
    </row>
    <row r="89" spans="2:11" x14ac:dyDescent="0.25">
      <c r="B89" s="23">
        <v>87</v>
      </c>
      <c r="C89" s="23" t="s">
        <v>326</v>
      </c>
      <c r="D89" s="23" t="s">
        <v>254</v>
      </c>
      <c r="E89" s="24" t="s">
        <v>327</v>
      </c>
      <c r="F89" s="23" t="s">
        <v>148</v>
      </c>
      <c r="G89" s="23" t="s">
        <v>148</v>
      </c>
      <c r="H89" s="23">
        <v>37</v>
      </c>
      <c r="I89" s="23" t="s">
        <v>153</v>
      </c>
      <c r="J89" s="23" t="s">
        <v>154</v>
      </c>
      <c r="K89" s="23"/>
    </row>
    <row r="90" spans="2:11" x14ac:dyDescent="0.25">
      <c r="B90" s="25">
        <v>88</v>
      </c>
      <c r="C90" s="25" t="s">
        <v>328</v>
      </c>
      <c r="D90" s="25" t="s">
        <v>254</v>
      </c>
      <c r="E90" s="26" t="s">
        <v>329</v>
      </c>
      <c r="F90" s="25" t="s">
        <v>148</v>
      </c>
      <c r="G90" s="25" t="s">
        <v>148</v>
      </c>
      <c r="H90" s="25">
        <v>38</v>
      </c>
      <c r="I90" s="25" t="s">
        <v>153</v>
      </c>
      <c r="J90" s="25" t="s">
        <v>154</v>
      </c>
      <c r="K90" s="25"/>
    </row>
    <row r="91" spans="2:11" x14ac:dyDescent="0.25">
      <c r="B91" s="23">
        <v>89</v>
      </c>
      <c r="C91" s="23" t="s">
        <v>330</v>
      </c>
      <c r="D91" s="23" t="s">
        <v>254</v>
      </c>
      <c r="E91" s="24" t="s">
        <v>331</v>
      </c>
      <c r="F91" s="23" t="s">
        <v>148</v>
      </c>
      <c r="G91" s="23" t="s">
        <v>148</v>
      </c>
      <c r="H91" s="23">
        <v>39</v>
      </c>
      <c r="I91" s="23" t="s">
        <v>153</v>
      </c>
      <c r="J91" s="23" t="s">
        <v>154</v>
      </c>
      <c r="K91" s="23"/>
    </row>
    <row r="92" spans="2:11" x14ac:dyDescent="0.25">
      <c r="B92" s="25">
        <v>90</v>
      </c>
      <c r="C92" s="25" t="s">
        <v>332</v>
      </c>
      <c r="D92" s="25" t="s">
        <v>254</v>
      </c>
      <c r="E92" s="26" t="s">
        <v>333</v>
      </c>
      <c r="F92" s="25" t="s">
        <v>148</v>
      </c>
      <c r="G92" s="25" t="s">
        <v>148</v>
      </c>
      <c r="H92" s="25">
        <v>40</v>
      </c>
      <c r="I92" s="25" t="s">
        <v>153</v>
      </c>
      <c r="J92" s="25" t="s">
        <v>154</v>
      </c>
      <c r="K92" s="25"/>
    </row>
    <row r="93" spans="2:11" x14ac:dyDescent="0.25">
      <c r="B93" s="23">
        <v>91</v>
      </c>
      <c r="C93" s="23" t="s">
        <v>334</v>
      </c>
      <c r="D93" s="23" t="s">
        <v>254</v>
      </c>
      <c r="E93" s="24" t="s">
        <v>335</v>
      </c>
      <c r="F93" s="23" t="s">
        <v>148</v>
      </c>
      <c r="G93" s="23" t="s">
        <v>148</v>
      </c>
      <c r="H93" s="23">
        <v>41</v>
      </c>
      <c r="I93" s="23" t="s">
        <v>153</v>
      </c>
      <c r="J93" s="23" t="s">
        <v>154</v>
      </c>
      <c r="K93" s="23"/>
    </row>
    <row r="94" spans="2:11" x14ac:dyDescent="0.25">
      <c r="B94" s="25">
        <v>92</v>
      </c>
      <c r="C94" s="25" t="s">
        <v>336</v>
      </c>
      <c r="D94" s="25" t="s">
        <v>254</v>
      </c>
      <c r="E94" s="26" t="s">
        <v>337</v>
      </c>
      <c r="F94" s="25" t="s">
        <v>148</v>
      </c>
      <c r="G94" s="25" t="s">
        <v>148</v>
      </c>
      <c r="H94" s="25">
        <v>42</v>
      </c>
      <c r="I94" s="25" t="s">
        <v>153</v>
      </c>
      <c r="J94" s="25" t="s">
        <v>154</v>
      </c>
      <c r="K94" s="25"/>
    </row>
    <row r="95" spans="2:11" x14ac:dyDescent="0.25">
      <c r="B95" s="23">
        <v>93</v>
      </c>
      <c r="C95" s="23" t="s">
        <v>338</v>
      </c>
      <c r="D95" s="23" t="s">
        <v>254</v>
      </c>
      <c r="E95" s="24" t="s">
        <v>339</v>
      </c>
      <c r="F95" s="23" t="s">
        <v>148</v>
      </c>
      <c r="G95" s="23" t="s">
        <v>148</v>
      </c>
      <c r="H95" s="23">
        <v>43</v>
      </c>
      <c r="I95" s="23" t="s">
        <v>153</v>
      </c>
      <c r="J95" s="23" t="s">
        <v>154</v>
      </c>
      <c r="K95" s="23"/>
    </row>
    <row r="96" spans="2:11" x14ac:dyDescent="0.25">
      <c r="B96" s="25">
        <v>94</v>
      </c>
      <c r="C96" s="25" t="s">
        <v>340</v>
      </c>
      <c r="D96" s="25" t="s">
        <v>254</v>
      </c>
      <c r="E96" s="26" t="s">
        <v>341</v>
      </c>
      <c r="F96" s="25" t="s">
        <v>148</v>
      </c>
      <c r="G96" s="25" t="s">
        <v>148</v>
      </c>
      <c r="H96" s="25">
        <v>44</v>
      </c>
      <c r="I96" s="25" t="s">
        <v>153</v>
      </c>
      <c r="J96" s="25" t="s">
        <v>154</v>
      </c>
      <c r="K96" s="25"/>
    </row>
    <row r="97" spans="2:11" x14ac:dyDescent="0.25">
      <c r="B97" s="23">
        <v>95</v>
      </c>
      <c r="C97" s="23" t="s">
        <v>342</v>
      </c>
      <c r="D97" s="23" t="s">
        <v>254</v>
      </c>
      <c r="E97" s="24" t="s">
        <v>343</v>
      </c>
      <c r="F97" s="23" t="s">
        <v>148</v>
      </c>
      <c r="G97" s="23" t="s">
        <v>148</v>
      </c>
      <c r="H97" s="23">
        <v>45</v>
      </c>
      <c r="I97" s="23" t="s">
        <v>153</v>
      </c>
      <c r="J97" s="23" t="s">
        <v>154</v>
      </c>
      <c r="K97" s="23"/>
    </row>
    <row r="98" spans="2:11" x14ac:dyDescent="0.25">
      <c r="B98" s="25">
        <v>96</v>
      </c>
      <c r="C98" s="25" t="s">
        <v>344</v>
      </c>
      <c r="D98" s="25" t="s">
        <v>254</v>
      </c>
      <c r="E98" s="26" t="s">
        <v>345</v>
      </c>
      <c r="F98" s="25" t="s">
        <v>148</v>
      </c>
      <c r="G98" s="25" t="s">
        <v>148</v>
      </c>
      <c r="H98" s="25">
        <v>46</v>
      </c>
      <c r="I98" s="25" t="s">
        <v>153</v>
      </c>
      <c r="J98" s="25" t="s">
        <v>154</v>
      </c>
      <c r="K98" s="25"/>
    </row>
    <row r="99" spans="2:11" x14ac:dyDescent="0.25">
      <c r="B99" s="23">
        <v>97</v>
      </c>
      <c r="C99" s="23" t="s">
        <v>346</v>
      </c>
      <c r="D99" s="23" t="s">
        <v>254</v>
      </c>
      <c r="E99" s="24" t="s">
        <v>347</v>
      </c>
      <c r="F99" s="23" t="s">
        <v>148</v>
      </c>
      <c r="G99" s="23" t="s">
        <v>148</v>
      </c>
      <c r="H99" s="23">
        <v>47</v>
      </c>
      <c r="I99" s="23" t="s">
        <v>153</v>
      </c>
      <c r="J99" s="23" t="s">
        <v>154</v>
      </c>
      <c r="K99" s="23"/>
    </row>
    <row r="100" spans="2:11" x14ac:dyDescent="0.25">
      <c r="B100" s="25">
        <v>98</v>
      </c>
      <c r="C100" s="25" t="s">
        <v>348</v>
      </c>
      <c r="D100" s="25" t="s">
        <v>254</v>
      </c>
      <c r="E100" s="26" t="s">
        <v>349</v>
      </c>
      <c r="F100" s="25" t="s">
        <v>148</v>
      </c>
      <c r="G100" s="25" t="s">
        <v>148</v>
      </c>
      <c r="H100" s="25">
        <v>48</v>
      </c>
      <c r="I100" s="25" t="s">
        <v>153</v>
      </c>
      <c r="J100" s="25" t="s">
        <v>154</v>
      </c>
      <c r="K100" s="25"/>
    </row>
    <row r="101" spans="2:11" x14ac:dyDescent="0.25">
      <c r="B101" s="23">
        <v>99</v>
      </c>
      <c r="C101" s="23" t="s">
        <v>350</v>
      </c>
      <c r="D101" s="23" t="s">
        <v>254</v>
      </c>
      <c r="E101" s="24" t="s">
        <v>351</v>
      </c>
      <c r="F101" s="23" t="s">
        <v>148</v>
      </c>
      <c r="G101" s="23" t="s">
        <v>148</v>
      </c>
      <c r="H101" s="23">
        <v>49</v>
      </c>
      <c r="I101" s="23" t="s">
        <v>153</v>
      </c>
      <c r="J101" s="23" t="s">
        <v>154</v>
      </c>
      <c r="K101" s="23"/>
    </row>
    <row r="102" spans="2:11" x14ac:dyDescent="0.25">
      <c r="B102" s="25">
        <v>100</v>
      </c>
      <c r="C102" s="25" t="s">
        <v>352</v>
      </c>
      <c r="D102" s="25" t="s">
        <v>254</v>
      </c>
      <c r="E102" s="26" t="s">
        <v>353</v>
      </c>
      <c r="F102" s="25" t="s">
        <v>148</v>
      </c>
      <c r="G102" s="25" t="s">
        <v>148</v>
      </c>
      <c r="H102" s="25">
        <v>50</v>
      </c>
      <c r="I102" s="25" t="s">
        <v>153</v>
      </c>
      <c r="J102" s="25" t="s">
        <v>154</v>
      </c>
      <c r="K102" s="25"/>
    </row>
    <row r="103" spans="2:11" x14ac:dyDescent="0.25">
      <c r="B103" s="23">
        <v>101</v>
      </c>
      <c r="C103" s="23" t="s">
        <v>354</v>
      </c>
      <c r="D103" s="23" t="s">
        <v>254</v>
      </c>
      <c r="E103" s="24" t="s">
        <v>355</v>
      </c>
      <c r="F103" s="23" t="s">
        <v>148</v>
      </c>
      <c r="G103" s="23" t="s">
        <v>148</v>
      </c>
      <c r="H103" s="23">
        <v>51</v>
      </c>
      <c r="I103" s="23" t="s">
        <v>153</v>
      </c>
      <c r="J103" s="23" t="s">
        <v>154</v>
      </c>
      <c r="K103" s="23"/>
    </row>
    <row r="104" spans="2:11" x14ac:dyDescent="0.25">
      <c r="B104" s="25">
        <v>102</v>
      </c>
      <c r="C104" s="25" t="s">
        <v>356</v>
      </c>
      <c r="D104" s="25" t="s">
        <v>254</v>
      </c>
      <c r="E104" s="26" t="s">
        <v>357</v>
      </c>
      <c r="F104" s="25" t="s">
        <v>148</v>
      </c>
      <c r="G104" s="25" t="s">
        <v>148</v>
      </c>
      <c r="H104" s="25">
        <v>52</v>
      </c>
      <c r="I104" s="25" t="s">
        <v>153</v>
      </c>
      <c r="J104" s="25" t="s">
        <v>154</v>
      </c>
      <c r="K104" s="25"/>
    </row>
    <row r="105" spans="2:11" x14ac:dyDescent="0.25">
      <c r="B105" s="23">
        <v>103</v>
      </c>
      <c r="C105" s="23" t="s">
        <v>358</v>
      </c>
      <c r="D105" s="23" t="s">
        <v>254</v>
      </c>
      <c r="E105" s="24" t="s">
        <v>359</v>
      </c>
      <c r="F105" s="23" t="s">
        <v>148</v>
      </c>
      <c r="G105" s="23" t="s">
        <v>148</v>
      </c>
      <c r="H105" s="23">
        <v>53</v>
      </c>
      <c r="I105" s="23" t="s">
        <v>153</v>
      </c>
      <c r="J105" s="23" t="s">
        <v>154</v>
      </c>
      <c r="K105" s="23"/>
    </row>
    <row r="106" spans="2:11" x14ac:dyDescent="0.25">
      <c r="B106" s="25">
        <v>104</v>
      </c>
      <c r="C106" s="25" t="s">
        <v>360</v>
      </c>
      <c r="D106" s="25" t="s">
        <v>254</v>
      </c>
      <c r="E106" s="26" t="s">
        <v>361</v>
      </c>
      <c r="F106" s="25" t="s">
        <v>148</v>
      </c>
      <c r="G106" s="25" t="s">
        <v>148</v>
      </c>
      <c r="H106" s="25">
        <v>54</v>
      </c>
      <c r="I106" s="25" t="s">
        <v>153</v>
      </c>
      <c r="J106" s="25" t="s">
        <v>154</v>
      </c>
      <c r="K106" s="25"/>
    </row>
    <row r="107" spans="2:11" x14ac:dyDescent="0.25">
      <c r="B107" s="23">
        <v>105</v>
      </c>
      <c r="C107" s="23" t="s">
        <v>362</v>
      </c>
      <c r="D107" s="23" t="s">
        <v>254</v>
      </c>
      <c r="E107" s="24" t="s">
        <v>363</v>
      </c>
      <c r="F107" s="23" t="s">
        <v>148</v>
      </c>
      <c r="G107" s="23" t="s">
        <v>148</v>
      </c>
      <c r="H107" s="23">
        <v>55</v>
      </c>
      <c r="I107" s="23" t="s">
        <v>153</v>
      </c>
      <c r="J107" s="23" t="s">
        <v>154</v>
      </c>
      <c r="K107" s="23"/>
    </row>
    <row r="108" spans="2:11" x14ac:dyDescent="0.25">
      <c r="B108" s="25">
        <v>106</v>
      </c>
      <c r="C108" s="25" t="s">
        <v>364</v>
      </c>
      <c r="D108" s="25" t="s">
        <v>254</v>
      </c>
      <c r="E108" s="26" t="s">
        <v>365</v>
      </c>
      <c r="F108" s="25" t="s">
        <v>148</v>
      </c>
      <c r="G108" s="25" t="s">
        <v>148</v>
      </c>
      <c r="H108" s="25">
        <v>56</v>
      </c>
      <c r="I108" s="25" t="s">
        <v>153</v>
      </c>
      <c r="J108" s="25" t="s">
        <v>154</v>
      </c>
      <c r="K108" s="25"/>
    </row>
    <row r="109" spans="2:11" x14ac:dyDescent="0.25">
      <c r="B109" s="23">
        <v>107</v>
      </c>
      <c r="C109" s="23" t="s">
        <v>366</v>
      </c>
      <c r="D109" s="23" t="s">
        <v>254</v>
      </c>
      <c r="E109" s="24" t="s">
        <v>367</v>
      </c>
      <c r="F109" s="23" t="s">
        <v>148</v>
      </c>
      <c r="G109" s="23" t="s">
        <v>148</v>
      </c>
      <c r="H109" s="23">
        <v>57</v>
      </c>
      <c r="I109" s="23" t="s">
        <v>153</v>
      </c>
      <c r="J109" s="23" t="s">
        <v>154</v>
      </c>
      <c r="K109" s="23"/>
    </row>
    <row r="110" spans="2:11" x14ac:dyDescent="0.25">
      <c r="B110" s="25">
        <v>108</v>
      </c>
      <c r="C110" s="25" t="s">
        <v>368</v>
      </c>
      <c r="D110" s="25" t="s">
        <v>254</v>
      </c>
      <c r="E110" s="26" t="s">
        <v>369</v>
      </c>
      <c r="F110" s="25" t="s">
        <v>148</v>
      </c>
      <c r="G110" s="25" t="s">
        <v>148</v>
      </c>
      <c r="H110" s="25">
        <v>58</v>
      </c>
      <c r="I110" s="25" t="s">
        <v>153</v>
      </c>
      <c r="J110" s="25" t="s">
        <v>154</v>
      </c>
      <c r="K110" s="25"/>
    </row>
    <row r="111" spans="2:11" x14ac:dyDescent="0.25">
      <c r="B111" s="23">
        <v>109</v>
      </c>
      <c r="C111" s="23" t="s">
        <v>370</v>
      </c>
      <c r="D111" s="23" t="s">
        <v>254</v>
      </c>
      <c r="E111" s="24" t="s">
        <v>371</v>
      </c>
      <c r="F111" s="23" t="s">
        <v>148</v>
      </c>
      <c r="G111" s="23" t="s">
        <v>148</v>
      </c>
      <c r="H111" s="23">
        <v>59</v>
      </c>
      <c r="I111" s="23" t="s">
        <v>153</v>
      </c>
      <c r="J111" s="23" t="s">
        <v>154</v>
      </c>
      <c r="K111" s="23"/>
    </row>
    <row r="112" spans="2:11" x14ac:dyDescent="0.25">
      <c r="B112" s="25">
        <v>110</v>
      </c>
      <c r="C112" s="25" t="s">
        <v>372</v>
      </c>
      <c r="D112" s="25" t="s">
        <v>254</v>
      </c>
      <c r="E112" s="26" t="s">
        <v>373</v>
      </c>
      <c r="F112" s="25" t="s">
        <v>148</v>
      </c>
      <c r="G112" s="25" t="s">
        <v>148</v>
      </c>
      <c r="H112" s="25">
        <v>60</v>
      </c>
      <c r="I112" s="25" t="s">
        <v>153</v>
      </c>
      <c r="J112" s="25" t="s">
        <v>154</v>
      </c>
      <c r="K112" s="25"/>
    </row>
    <row r="113" spans="2:11" x14ac:dyDescent="0.25">
      <c r="B113" s="23">
        <v>111</v>
      </c>
      <c r="C113" s="23" t="s">
        <v>374</v>
      </c>
      <c r="D113" s="23" t="s">
        <v>254</v>
      </c>
      <c r="E113" s="24" t="s">
        <v>375</v>
      </c>
      <c r="F113" s="23" t="s">
        <v>148</v>
      </c>
      <c r="G113" s="23" t="s">
        <v>148</v>
      </c>
      <c r="H113" s="23">
        <v>61</v>
      </c>
      <c r="I113" s="23" t="s">
        <v>153</v>
      </c>
      <c r="J113" s="23" t="s">
        <v>154</v>
      </c>
      <c r="K113" s="23"/>
    </row>
    <row r="114" spans="2:11" x14ac:dyDescent="0.25">
      <c r="B114" s="25">
        <v>112</v>
      </c>
      <c r="C114" s="25" t="s">
        <v>376</v>
      </c>
      <c r="D114" s="25" t="s">
        <v>254</v>
      </c>
      <c r="E114" s="26" t="s">
        <v>377</v>
      </c>
      <c r="F114" s="25" t="s">
        <v>148</v>
      </c>
      <c r="G114" s="25" t="s">
        <v>148</v>
      </c>
      <c r="H114" s="25">
        <v>62</v>
      </c>
      <c r="I114" s="25" t="s">
        <v>153</v>
      </c>
      <c r="J114" s="25" t="s">
        <v>154</v>
      </c>
      <c r="K114" s="25"/>
    </row>
    <row r="115" spans="2:11" x14ac:dyDescent="0.25">
      <c r="B115" s="23">
        <v>113</v>
      </c>
      <c r="C115" s="23" t="s">
        <v>378</v>
      </c>
      <c r="D115" s="23" t="s">
        <v>254</v>
      </c>
      <c r="E115" s="24" t="s">
        <v>379</v>
      </c>
      <c r="F115" s="23" t="s">
        <v>148</v>
      </c>
      <c r="G115" s="23" t="s">
        <v>148</v>
      </c>
      <c r="H115" s="23">
        <v>63</v>
      </c>
      <c r="I115" s="23" t="s">
        <v>153</v>
      </c>
      <c r="J115" s="23" t="s">
        <v>154</v>
      </c>
      <c r="K115" s="23"/>
    </row>
    <row r="116" spans="2:11" x14ac:dyDescent="0.25">
      <c r="B116" s="25">
        <v>114</v>
      </c>
      <c r="C116" s="25" t="s">
        <v>380</v>
      </c>
      <c r="D116" s="25" t="s">
        <v>254</v>
      </c>
      <c r="E116" s="26" t="s">
        <v>381</v>
      </c>
      <c r="F116" s="25" t="s">
        <v>148</v>
      </c>
      <c r="G116" s="25" t="s">
        <v>148</v>
      </c>
      <c r="H116" s="25">
        <v>64</v>
      </c>
      <c r="I116" s="25" t="s">
        <v>153</v>
      </c>
      <c r="J116" s="25" t="s">
        <v>154</v>
      </c>
      <c r="K116" s="25"/>
    </row>
    <row r="117" spans="2:11" x14ac:dyDescent="0.25">
      <c r="B117" s="23">
        <v>115</v>
      </c>
      <c r="C117" s="23" t="s">
        <v>382</v>
      </c>
      <c r="D117" s="23" t="s">
        <v>254</v>
      </c>
      <c r="E117" s="24" t="s">
        <v>383</v>
      </c>
      <c r="F117" s="23" t="s">
        <v>148</v>
      </c>
      <c r="G117" s="23" t="s">
        <v>148</v>
      </c>
      <c r="H117" s="23">
        <v>65</v>
      </c>
      <c r="I117" s="23" t="s">
        <v>153</v>
      </c>
      <c r="J117" s="23" t="s">
        <v>154</v>
      </c>
      <c r="K117" s="23"/>
    </row>
    <row r="118" spans="2:11" x14ac:dyDescent="0.25">
      <c r="B118" s="25">
        <v>116</v>
      </c>
      <c r="C118" s="25" t="s">
        <v>384</v>
      </c>
      <c r="D118" s="25" t="s">
        <v>254</v>
      </c>
      <c r="E118" s="26" t="s">
        <v>385</v>
      </c>
      <c r="F118" s="25" t="s">
        <v>148</v>
      </c>
      <c r="G118" s="25" t="s">
        <v>148</v>
      </c>
      <c r="H118" s="25">
        <v>66</v>
      </c>
      <c r="I118" s="25" t="s">
        <v>153</v>
      </c>
      <c r="J118" s="25" t="s">
        <v>154</v>
      </c>
      <c r="K118" s="25"/>
    </row>
    <row r="119" spans="2:11" x14ac:dyDescent="0.25">
      <c r="B119" s="23">
        <v>117</v>
      </c>
      <c r="C119" s="23" t="s">
        <v>386</v>
      </c>
      <c r="D119" s="23" t="s">
        <v>254</v>
      </c>
      <c r="E119" s="24" t="s">
        <v>387</v>
      </c>
      <c r="F119" s="23" t="s">
        <v>148</v>
      </c>
      <c r="G119" s="23" t="s">
        <v>148</v>
      </c>
      <c r="H119" s="23">
        <v>67</v>
      </c>
      <c r="I119" s="23" t="s">
        <v>153</v>
      </c>
      <c r="J119" s="23" t="s">
        <v>154</v>
      </c>
      <c r="K119" s="23"/>
    </row>
    <row r="120" spans="2:11" x14ac:dyDescent="0.25">
      <c r="B120" s="25">
        <v>118</v>
      </c>
      <c r="C120" s="25" t="s">
        <v>388</v>
      </c>
      <c r="D120" s="25" t="s">
        <v>254</v>
      </c>
      <c r="E120" s="26" t="s">
        <v>389</v>
      </c>
      <c r="F120" s="25" t="s">
        <v>148</v>
      </c>
      <c r="G120" s="25" t="s">
        <v>148</v>
      </c>
      <c r="H120" s="25">
        <v>68</v>
      </c>
      <c r="I120" s="25" t="s">
        <v>153</v>
      </c>
      <c r="J120" s="25" t="s">
        <v>154</v>
      </c>
      <c r="K120" s="25"/>
    </row>
    <row r="121" spans="2:11" x14ac:dyDescent="0.25">
      <c r="B121" s="23">
        <v>119</v>
      </c>
      <c r="C121" s="23" t="s">
        <v>390</v>
      </c>
      <c r="D121" s="23" t="s">
        <v>254</v>
      </c>
      <c r="E121" s="24" t="s">
        <v>391</v>
      </c>
      <c r="F121" s="23" t="s">
        <v>148</v>
      </c>
      <c r="G121" s="23" t="s">
        <v>148</v>
      </c>
      <c r="H121" s="23">
        <v>69</v>
      </c>
      <c r="I121" s="23" t="s">
        <v>153</v>
      </c>
      <c r="J121" s="23" t="s">
        <v>154</v>
      </c>
      <c r="K121" s="23"/>
    </row>
    <row r="122" spans="2:11" x14ac:dyDescent="0.25">
      <c r="B122" s="25">
        <v>120</v>
      </c>
      <c r="C122" s="25" t="s">
        <v>392</v>
      </c>
      <c r="D122" s="25" t="s">
        <v>254</v>
      </c>
      <c r="E122" s="26" t="s">
        <v>393</v>
      </c>
      <c r="F122" s="25" t="s">
        <v>148</v>
      </c>
      <c r="G122" s="25" t="s">
        <v>148</v>
      </c>
      <c r="H122" s="25">
        <v>70</v>
      </c>
      <c r="I122" s="25" t="s">
        <v>153</v>
      </c>
      <c r="J122" s="25" t="s">
        <v>154</v>
      </c>
      <c r="K122" s="25"/>
    </row>
    <row r="123" spans="2:11" x14ac:dyDescent="0.25">
      <c r="B123" s="23">
        <v>121</v>
      </c>
      <c r="C123" s="23" t="s">
        <v>394</v>
      </c>
      <c r="D123" s="23" t="s">
        <v>254</v>
      </c>
      <c r="E123" s="24" t="s">
        <v>395</v>
      </c>
      <c r="F123" s="23" t="s">
        <v>148</v>
      </c>
      <c r="G123" s="23" t="s">
        <v>148</v>
      </c>
      <c r="H123" s="23">
        <v>71</v>
      </c>
      <c r="I123" s="23" t="s">
        <v>153</v>
      </c>
      <c r="J123" s="23" t="s">
        <v>154</v>
      </c>
      <c r="K123" s="23"/>
    </row>
    <row r="124" spans="2:11" x14ac:dyDescent="0.25">
      <c r="B124" s="25">
        <v>122</v>
      </c>
      <c r="C124" s="25" t="s">
        <v>396</v>
      </c>
      <c r="D124" s="25" t="s">
        <v>254</v>
      </c>
      <c r="E124" s="26" t="s">
        <v>397</v>
      </c>
      <c r="F124" s="25" t="s">
        <v>148</v>
      </c>
      <c r="G124" s="25" t="s">
        <v>148</v>
      </c>
      <c r="H124" s="25">
        <v>72</v>
      </c>
      <c r="I124" s="25" t="s">
        <v>153</v>
      </c>
      <c r="J124" s="25" t="s">
        <v>154</v>
      </c>
      <c r="K124" s="25"/>
    </row>
    <row r="125" spans="2:11" x14ac:dyDescent="0.25">
      <c r="B125" s="23">
        <v>123</v>
      </c>
      <c r="C125" s="23" t="s">
        <v>398</v>
      </c>
      <c r="D125" s="23" t="s">
        <v>254</v>
      </c>
      <c r="E125" s="24" t="s">
        <v>399</v>
      </c>
      <c r="F125" s="23" t="s">
        <v>148</v>
      </c>
      <c r="G125" s="23" t="s">
        <v>148</v>
      </c>
      <c r="H125" s="23">
        <v>73</v>
      </c>
      <c r="I125" s="23" t="s">
        <v>153</v>
      </c>
      <c r="J125" s="23" t="s">
        <v>154</v>
      </c>
      <c r="K125" s="23"/>
    </row>
    <row r="126" spans="2:11" x14ac:dyDescent="0.25">
      <c r="B126" s="25">
        <v>124</v>
      </c>
      <c r="C126" s="25" t="s">
        <v>400</v>
      </c>
      <c r="D126" s="25" t="s">
        <v>254</v>
      </c>
      <c r="E126" s="26" t="s">
        <v>401</v>
      </c>
      <c r="F126" s="25" t="s">
        <v>148</v>
      </c>
      <c r="G126" s="25" t="s">
        <v>148</v>
      </c>
      <c r="H126" s="25">
        <v>74</v>
      </c>
      <c r="I126" s="25" t="s">
        <v>153</v>
      </c>
      <c r="J126" s="25" t="s">
        <v>154</v>
      </c>
      <c r="K126" s="25"/>
    </row>
    <row r="127" spans="2:11" x14ac:dyDescent="0.25">
      <c r="B127" s="23">
        <v>125</v>
      </c>
      <c r="C127" s="23" t="s">
        <v>402</v>
      </c>
      <c r="D127" s="23" t="s">
        <v>254</v>
      </c>
      <c r="E127" s="24" t="s">
        <v>403</v>
      </c>
      <c r="F127" s="23" t="s">
        <v>148</v>
      </c>
      <c r="G127" s="23" t="s">
        <v>148</v>
      </c>
      <c r="H127" s="23">
        <v>75</v>
      </c>
      <c r="I127" s="23" t="s">
        <v>153</v>
      </c>
      <c r="J127" s="23" t="s">
        <v>154</v>
      </c>
      <c r="K127" s="23"/>
    </row>
    <row r="128" spans="2:11" x14ac:dyDescent="0.25">
      <c r="B128" s="25">
        <v>126</v>
      </c>
      <c r="C128" s="25" t="s">
        <v>404</v>
      </c>
      <c r="D128" s="25" t="s">
        <v>254</v>
      </c>
      <c r="E128" s="26" t="s">
        <v>405</v>
      </c>
      <c r="F128" s="25" t="s">
        <v>148</v>
      </c>
      <c r="G128" s="25" t="s">
        <v>148</v>
      </c>
      <c r="H128" s="25">
        <v>76</v>
      </c>
      <c r="I128" s="25" t="s">
        <v>153</v>
      </c>
      <c r="J128" s="25" t="s">
        <v>154</v>
      </c>
      <c r="K128" s="25"/>
    </row>
    <row r="129" spans="2:11" x14ac:dyDescent="0.25">
      <c r="B129" s="23">
        <v>127</v>
      </c>
      <c r="C129" s="23" t="s">
        <v>406</v>
      </c>
      <c r="D129" s="23" t="s">
        <v>254</v>
      </c>
      <c r="E129" s="24" t="s">
        <v>407</v>
      </c>
      <c r="F129" s="23" t="s">
        <v>148</v>
      </c>
      <c r="G129" s="23" t="s">
        <v>148</v>
      </c>
      <c r="H129" s="23">
        <v>77</v>
      </c>
      <c r="I129" s="23" t="s">
        <v>153</v>
      </c>
      <c r="J129" s="23" t="s">
        <v>154</v>
      </c>
      <c r="K129" s="23"/>
    </row>
    <row r="130" spans="2:11" x14ac:dyDescent="0.25">
      <c r="B130" s="25">
        <v>128</v>
      </c>
      <c r="C130" s="25" t="s">
        <v>408</v>
      </c>
      <c r="D130" s="25" t="s">
        <v>254</v>
      </c>
      <c r="E130" s="26" t="s">
        <v>409</v>
      </c>
      <c r="F130" s="25" t="s">
        <v>148</v>
      </c>
      <c r="G130" s="25" t="s">
        <v>148</v>
      </c>
      <c r="H130" s="25">
        <v>78</v>
      </c>
      <c r="I130" s="25" t="s">
        <v>153</v>
      </c>
      <c r="J130" s="25" t="s">
        <v>154</v>
      </c>
      <c r="K130" s="25"/>
    </row>
    <row r="131" spans="2:11" x14ac:dyDescent="0.25">
      <c r="B131" s="23">
        <v>129</v>
      </c>
      <c r="C131" s="23" t="s">
        <v>410</v>
      </c>
      <c r="D131" s="23" t="s">
        <v>254</v>
      </c>
      <c r="E131" s="24" t="s">
        <v>411</v>
      </c>
      <c r="F131" s="23" t="s">
        <v>148</v>
      </c>
      <c r="G131" s="23" t="s">
        <v>148</v>
      </c>
      <c r="H131" s="23">
        <v>79</v>
      </c>
      <c r="I131" s="23" t="s">
        <v>153</v>
      </c>
      <c r="J131" s="23" t="s">
        <v>154</v>
      </c>
      <c r="K131" s="23"/>
    </row>
    <row r="132" spans="2:11" x14ac:dyDescent="0.25">
      <c r="B132" s="25">
        <v>130</v>
      </c>
      <c r="C132" s="25" t="s">
        <v>412</v>
      </c>
      <c r="D132" s="25" t="s">
        <v>254</v>
      </c>
      <c r="E132" s="26" t="s">
        <v>413</v>
      </c>
      <c r="F132" s="25" t="s">
        <v>148</v>
      </c>
      <c r="G132" s="25" t="s">
        <v>148</v>
      </c>
      <c r="H132" s="25">
        <v>80</v>
      </c>
      <c r="I132" s="25" t="s">
        <v>153</v>
      </c>
      <c r="J132" s="25" t="s">
        <v>154</v>
      </c>
      <c r="K132" s="25"/>
    </row>
    <row r="133" spans="2:11" x14ac:dyDescent="0.25">
      <c r="B133" s="23">
        <v>131</v>
      </c>
      <c r="C133" s="23" t="s">
        <v>414</v>
      </c>
      <c r="D133" s="23" t="s">
        <v>254</v>
      </c>
      <c r="E133" s="24" t="s">
        <v>415</v>
      </c>
      <c r="F133" s="23" t="s">
        <v>148</v>
      </c>
      <c r="G133" s="23" t="s">
        <v>148</v>
      </c>
      <c r="H133" s="23">
        <v>81</v>
      </c>
      <c r="I133" s="23" t="s">
        <v>153</v>
      </c>
      <c r="J133" s="23" t="s">
        <v>154</v>
      </c>
      <c r="K133" s="23"/>
    </row>
    <row r="134" spans="2:11" x14ac:dyDescent="0.25">
      <c r="B134" s="25">
        <v>132</v>
      </c>
      <c r="C134" s="25" t="s">
        <v>416</v>
      </c>
      <c r="D134" s="25" t="s">
        <v>254</v>
      </c>
      <c r="E134" s="26" t="s">
        <v>417</v>
      </c>
      <c r="F134" s="25" t="s">
        <v>148</v>
      </c>
      <c r="G134" s="25" t="s">
        <v>148</v>
      </c>
      <c r="H134" s="25">
        <v>82</v>
      </c>
      <c r="I134" s="25" t="s">
        <v>153</v>
      </c>
      <c r="J134" s="25" t="s">
        <v>154</v>
      </c>
      <c r="K134" s="25"/>
    </row>
    <row r="135" spans="2:11" x14ac:dyDescent="0.25">
      <c r="B135" s="23">
        <v>133</v>
      </c>
      <c r="C135" s="23" t="s">
        <v>418</v>
      </c>
      <c r="D135" s="23" t="s">
        <v>254</v>
      </c>
      <c r="E135" s="24" t="s">
        <v>419</v>
      </c>
      <c r="F135" s="23" t="s">
        <v>148</v>
      </c>
      <c r="G135" s="23" t="s">
        <v>148</v>
      </c>
      <c r="H135" s="23">
        <v>83</v>
      </c>
      <c r="I135" s="23" t="s">
        <v>153</v>
      </c>
      <c r="J135" s="23" t="s">
        <v>154</v>
      </c>
      <c r="K135" s="23"/>
    </row>
    <row r="136" spans="2:11" x14ac:dyDescent="0.25">
      <c r="B136" s="25">
        <v>134</v>
      </c>
      <c r="C136" s="25" t="s">
        <v>420</v>
      </c>
      <c r="D136" s="25" t="s">
        <v>254</v>
      </c>
      <c r="E136" s="26" t="s">
        <v>421</v>
      </c>
      <c r="F136" s="25" t="s">
        <v>148</v>
      </c>
      <c r="G136" s="25" t="s">
        <v>148</v>
      </c>
      <c r="H136" s="25">
        <v>84</v>
      </c>
      <c r="I136" s="25" t="s">
        <v>153</v>
      </c>
      <c r="J136" s="25" t="s">
        <v>154</v>
      </c>
      <c r="K136" s="25"/>
    </row>
    <row r="137" spans="2:11" x14ac:dyDescent="0.25">
      <c r="B137" s="23">
        <v>135</v>
      </c>
      <c r="C137" s="23" t="s">
        <v>422</v>
      </c>
      <c r="D137" s="23" t="s">
        <v>254</v>
      </c>
      <c r="E137" s="24" t="s">
        <v>423</v>
      </c>
      <c r="F137" s="23" t="s">
        <v>148</v>
      </c>
      <c r="G137" s="23" t="s">
        <v>148</v>
      </c>
      <c r="H137" s="23">
        <v>85</v>
      </c>
      <c r="I137" s="23" t="s">
        <v>153</v>
      </c>
      <c r="J137" s="23" t="s">
        <v>154</v>
      </c>
      <c r="K137" s="23"/>
    </row>
    <row r="138" spans="2:11" x14ac:dyDescent="0.25">
      <c r="B138" s="25">
        <v>136</v>
      </c>
      <c r="C138" s="25" t="s">
        <v>424</v>
      </c>
      <c r="D138" s="25" t="s">
        <v>254</v>
      </c>
      <c r="E138" s="26" t="s">
        <v>425</v>
      </c>
      <c r="F138" s="25" t="s">
        <v>148</v>
      </c>
      <c r="G138" s="25" t="s">
        <v>148</v>
      </c>
      <c r="H138" s="25">
        <v>86</v>
      </c>
      <c r="I138" s="25" t="s">
        <v>153</v>
      </c>
      <c r="J138" s="25" t="s">
        <v>154</v>
      </c>
      <c r="K138" s="25"/>
    </row>
    <row r="139" spans="2:11" x14ac:dyDescent="0.25">
      <c r="B139" s="23">
        <v>137</v>
      </c>
      <c r="C139" s="23" t="s">
        <v>426</v>
      </c>
      <c r="D139" s="23" t="s">
        <v>254</v>
      </c>
      <c r="E139" s="24" t="s">
        <v>427</v>
      </c>
      <c r="F139" s="23" t="s">
        <v>148</v>
      </c>
      <c r="G139" s="23" t="s">
        <v>148</v>
      </c>
      <c r="H139" s="23">
        <v>87</v>
      </c>
      <c r="I139" s="23" t="s">
        <v>153</v>
      </c>
      <c r="J139" s="23" t="s">
        <v>154</v>
      </c>
      <c r="K139" s="23"/>
    </row>
    <row r="140" spans="2:11" x14ac:dyDescent="0.25">
      <c r="B140" s="25">
        <v>138</v>
      </c>
      <c r="C140" s="25" t="s">
        <v>428</v>
      </c>
      <c r="D140" s="25" t="s">
        <v>254</v>
      </c>
      <c r="E140" s="26" t="s">
        <v>429</v>
      </c>
      <c r="F140" s="25" t="s">
        <v>148</v>
      </c>
      <c r="G140" s="25" t="s">
        <v>148</v>
      </c>
      <c r="H140" s="25">
        <v>88</v>
      </c>
      <c r="I140" s="25" t="s">
        <v>153</v>
      </c>
      <c r="J140" s="25" t="s">
        <v>154</v>
      </c>
      <c r="K140" s="25"/>
    </row>
    <row r="141" spans="2:11" x14ac:dyDescent="0.25">
      <c r="B141" s="23">
        <v>139</v>
      </c>
      <c r="C141" s="23" t="s">
        <v>430</v>
      </c>
      <c r="D141" s="23" t="s">
        <v>254</v>
      </c>
      <c r="E141" s="24" t="s">
        <v>431</v>
      </c>
      <c r="F141" s="23" t="s">
        <v>148</v>
      </c>
      <c r="G141" s="23" t="s">
        <v>148</v>
      </c>
      <c r="H141" s="23">
        <v>89</v>
      </c>
      <c r="I141" s="23" t="s">
        <v>153</v>
      </c>
      <c r="J141" s="23" t="s">
        <v>154</v>
      </c>
      <c r="K141" s="23"/>
    </row>
    <row r="142" spans="2:11" x14ac:dyDescent="0.25">
      <c r="B142" s="25">
        <v>140</v>
      </c>
      <c r="C142" s="25" t="s">
        <v>432</v>
      </c>
      <c r="D142" s="25" t="s">
        <v>254</v>
      </c>
      <c r="E142" s="26" t="s">
        <v>433</v>
      </c>
      <c r="F142" s="25" t="s">
        <v>148</v>
      </c>
      <c r="G142" s="25" t="s">
        <v>148</v>
      </c>
      <c r="H142" s="25">
        <v>90</v>
      </c>
      <c r="I142" s="25" t="s">
        <v>153</v>
      </c>
      <c r="J142" s="25" t="s">
        <v>154</v>
      </c>
      <c r="K142" s="25"/>
    </row>
    <row r="143" spans="2:11" x14ac:dyDescent="0.25">
      <c r="B143" s="23">
        <v>141</v>
      </c>
      <c r="C143" s="23" t="s">
        <v>434</v>
      </c>
      <c r="D143" s="23" t="s">
        <v>254</v>
      </c>
      <c r="E143" s="24" t="s">
        <v>435</v>
      </c>
      <c r="F143" s="23" t="s">
        <v>148</v>
      </c>
      <c r="G143" s="23" t="s">
        <v>148</v>
      </c>
      <c r="H143" s="23">
        <v>91</v>
      </c>
      <c r="I143" s="23" t="s">
        <v>153</v>
      </c>
      <c r="J143" s="23" t="s">
        <v>154</v>
      </c>
      <c r="K143" s="23"/>
    </row>
    <row r="144" spans="2:11" x14ac:dyDescent="0.25">
      <c r="B144" s="25">
        <v>142</v>
      </c>
      <c r="C144" s="25" t="s">
        <v>436</v>
      </c>
      <c r="D144" s="25" t="s">
        <v>254</v>
      </c>
      <c r="E144" s="26" t="s">
        <v>437</v>
      </c>
      <c r="F144" s="25" t="s">
        <v>148</v>
      </c>
      <c r="G144" s="25" t="s">
        <v>148</v>
      </c>
      <c r="H144" s="25">
        <v>92</v>
      </c>
      <c r="I144" s="25" t="s">
        <v>153</v>
      </c>
      <c r="J144" s="25" t="s">
        <v>154</v>
      </c>
      <c r="K144" s="25"/>
    </row>
    <row r="145" spans="2:11" x14ac:dyDescent="0.25">
      <c r="B145" s="23">
        <v>143</v>
      </c>
      <c r="C145" s="23" t="s">
        <v>438</v>
      </c>
      <c r="D145" s="23" t="s">
        <v>254</v>
      </c>
      <c r="E145" s="24" t="s">
        <v>439</v>
      </c>
      <c r="F145" s="23" t="s">
        <v>148</v>
      </c>
      <c r="G145" s="23" t="s">
        <v>148</v>
      </c>
      <c r="H145" s="23">
        <v>93</v>
      </c>
      <c r="I145" s="23" t="s">
        <v>153</v>
      </c>
      <c r="J145" s="23" t="s">
        <v>154</v>
      </c>
      <c r="K145" s="23"/>
    </row>
    <row r="146" spans="2:11" x14ac:dyDescent="0.25">
      <c r="B146" s="25">
        <v>144</v>
      </c>
      <c r="C146" s="25" t="s">
        <v>440</v>
      </c>
      <c r="D146" s="25" t="s">
        <v>254</v>
      </c>
      <c r="E146" s="26" t="s">
        <v>441</v>
      </c>
      <c r="F146" s="25" t="s">
        <v>148</v>
      </c>
      <c r="G146" s="25" t="s">
        <v>148</v>
      </c>
      <c r="H146" s="25">
        <v>94</v>
      </c>
      <c r="I146" s="25" t="s">
        <v>153</v>
      </c>
      <c r="J146" s="25" t="s">
        <v>154</v>
      </c>
      <c r="K146" s="25"/>
    </row>
    <row r="147" spans="2:11" x14ac:dyDescent="0.25">
      <c r="B147" s="23">
        <v>145</v>
      </c>
      <c r="C147" s="23" t="s">
        <v>442</v>
      </c>
      <c r="D147" s="23" t="s">
        <v>254</v>
      </c>
      <c r="E147" s="24" t="s">
        <v>443</v>
      </c>
      <c r="F147" s="23" t="s">
        <v>148</v>
      </c>
      <c r="G147" s="23" t="s">
        <v>148</v>
      </c>
      <c r="H147" s="23">
        <v>95</v>
      </c>
      <c r="I147" s="23" t="s">
        <v>153</v>
      </c>
      <c r="J147" s="23" t="s">
        <v>154</v>
      </c>
      <c r="K147" s="23"/>
    </row>
    <row r="148" spans="2:11" x14ac:dyDescent="0.25">
      <c r="B148" s="25">
        <v>146</v>
      </c>
      <c r="C148" s="25" t="s">
        <v>444</v>
      </c>
      <c r="D148" s="25" t="s">
        <v>254</v>
      </c>
      <c r="E148" s="26" t="s">
        <v>445</v>
      </c>
      <c r="F148" s="25" t="s">
        <v>148</v>
      </c>
      <c r="G148" s="25" t="s">
        <v>148</v>
      </c>
      <c r="H148" s="25">
        <v>96</v>
      </c>
      <c r="I148" s="25" t="s">
        <v>153</v>
      </c>
      <c r="J148" s="25" t="s">
        <v>154</v>
      </c>
      <c r="K148" s="25"/>
    </row>
    <row r="149" spans="2:11" x14ac:dyDescent="0.25">
      <c r="B149" s="23">
        <v>147</v>
      </c>
      <c r="C149" s="23" t="s">
        <v>446</v>
      </c>
      <c r="D149" s="23" t="s">
        <v>254</v>
      </c>
      <c r="E149" s="24" t="s">
        <v>447</v>
      </c>
      <c r="F149" s="23" t="s">
        <v>148</v>
      </c>
      <c r="G149" s="23" t="s">
        <v>148</v>
      </c>
      <c r="H149" s="23">
        <v>97</v>
      </c>
      <c r="I149" s="23" t="s">
        <v>153</v>
      </c>
      <c r="J149" s="23" t="s">
        <v>154</v>
      </c>
      <c r="K149" s="23"/>
    </row>
    <row r="150" spans="2:11" x14ac:dyDescent="0.25">
      <c r="B150" s="25">
        <v>148</v>
      </c>
      <c r="C150" s="25" t="s">
        <v>448</v>
      </c>
      <c r="D150" s="25" t="s">
        <v>254</v>
      </c>
      <c r="E150" s="26" t="s">
        <v>449</v>
      </c>
      <c r="F150" s="25" t="s">
        <v>148</v>
      </c>
      <c r="G150" s="25" t="s">
        <v>148</v>
      </c>
      <c r="H150" s="25">
        <v>98</v>
      </c>
      <c r="I150" s="25" t="s">
        <v>153</v>
      </c>
      <c r="J150" s="25" t="s">
        <v>154</v>
      </c>
      <c r="K150" s="25"/>
    </row>
    <row r="151" spans="2:11" x14ac:dyDescent="0.25">
      <c r="B151" s="23">
        <v>149</v>
      </c>
      <c r="C151" s="23" t="s">
        <v>450</v>
      </c>
      <c r="D151" s="23" t="s">
        <v>254</v>
      </c>
      <c r="E151" s="24" t="s">
        <v>451</v>
      </c>
      <c r="F151" s="23" t="s">
        <v>148</v>
      </c>
      <c r="G151" s="23" t="s">
        <v>148</v>
      </c>
      <c r="H151" s="23">
        <v>99</v>
      </c>
      <c r="I151" s="23" t="s">
        <v>153</v>
      </c>
      <c r="J151" s="23" t="s">
        <v>154</v>
      </c>
      <c r="K151" s="23"/>
    </row>
    <row r="152" spans="2:11" x14ac:dyDescent="0.25">
      <c r="B152" s="25">
        <v>150</v>
      </c>
      <c r="C152" s="25" t="s">
        <v>452</v>
      </c>
      <c r="D152" s="25" t="s">
        <v>254</v>
      </c>
      <c r="E152" s="26" t="s">
        <v>453</v>
      </c>
      <c r="F152" s="25" t="s">
        <v>148</v>
      </c>
      <c r="G152" s="25" t="s">
        <v>148</v>
      </c>
      <c r="H152" s="25">
        <v>100</v>
      </c>
      <c r="I152" s="25" t="s">
        <v>153</v>
      </c>
      <c r="J152" s="25" t="s">
        <v>154</v>
      </c>
      <c r="K152" s="25"/>
    </row>
    <row r="153" spans="2:11" x14ac:dyDescent="0.25">
      <c r="B153" s="23">
        <v>151</v>
      </c>
      <c r="C153" s="23" t="s">
        <v>454</v>
      </c>
      <c r="D153" s="23" t="s">
        <v>254</v>
      </c>
      <c r="E153" s="24" t="s">
        <v>455</v>
      </c>
      <c r="F153" s="23" t="s">
        <v>148</v>
      </c>
      <c r="G153" s="23" t="s">
        <v>148</v>
      </c>
      <c r="H153" s="23">
        <v>101</v>
      </c>
      <c r="I153" s="23" t="s">
        <v>153</v>
      </c>
      <c r="J153" s="23" t="s">
        <v>154</v>
      </c>
      <c r="K153" s="23"/>
    </row>
    <row r="154" spans="2:11" x14ac:dyDescent="0.25">
      <c r="B154" s="25">
        <v>152</v>
      </c>
      <c r="C154" s="25" t="s">
        <v>456</v>
      </c>
      <c r="D154" s="25" t="s">
        <v>254</v>
      </c>
      <c r="E154" s="26" t="s">
        <v>457</v>
      </c>
      <c r="F154" s="25" t="s">
        <v>148</v>
      </c>
      <c r="G154" s="25" t="s">
        <v>148</v>
      </c>
      <c r="H154" s="25">
        <v>102</v>
      </c>
      <c r="I154" s="25" t="s">
        <v>153</v>
      </c>
      <c r="J154" s="25" t="s">
        <v>154</v>
      </c>
      <c r="K154" s="25"/>
    </row>
    <row r="155" spans="2:11" x14ac:dyDescent="0.25">
      <c r="B155" s="23">
        <v>153</v>
      </c>
      <c r="C155" s="23" t="s">
        <v>458</v>
      </c>
      <c r="D155" s="23" t="s">
        <v>254</v>
      </c>
      <c r="E155" s="24" t="s">
        <v>459</v>
      </c>
      <c r="F155" s="23" t="s">
        <v>148</v>
      </c>
      <c r="G155" s="23" t="s">
        <v>148</v>
      </c>
      <c r="H155" s="23">
        <v>103</v>
      </c>
      <c r="I155" s="23" t="s">
        <v>153</v>
      </c>
      <c r="J155" s="23" t="s">
        <v>154</v>
      </c>
      <c r="K155" s="23"/>
    </row>
    <row r="156" spans="2:11" x14ac:dyDescent="0.25">
      <c r="B156" s="25">
        <v>154</v>
      </c>
      <c r="C156" s="25" t="s">
        <v>460</v>
      </c>
      <c r="D156" s="25" t="s">
        <v>254</v>
      </c>
      <c r="E156" s="26" t="s">
        <v>461</v>
      </c>
      <c r="F156" s="25" t="s">
        <v>148</v>
      </c>
      <c r="G156" s="25" t="s">
        <v>148</v>
      </c>
      <c r="H156" s="25">
        <v>104</v>
      </c>
      <c r="I156" s="25" t="s">
        <v>153</v>
      </c>
      <c r="J156" s="25" t="s">
        <v>154</v>
      </c>
      <c r="K156" s="25"/>
    </row>
    <row r="157" spans="2:11" x14ac:dyDescent="0.25">
      <c r="B157" s="23">
        <v>155</v>
      </c>
      <c r="C157" s="23" t="s">
        <v>462</v>
      </c>
      <c r="D157" s="23" t="s">
        <v>254</v>
      </c>
      <c r="E157" s="24" t="s">
        <v>463</v>
      </c>
      <c r="F157" s="23" t="s">
        <v>148</v>
      </c>
      <c r="G157" s="23" t="s">
        <v>148</v>
      </c>
      <c r="H157" s="23">
        <v>105</v>
      </c>
      <c r="I157" s="23" t="s">
        <v>153</v>
      </c>
      <c r="J157" s="23" t="s">
        <v>154</v>
      </c>
      <c r="K157" s="23"/>
    </row>
    <row r="158" spans="2:11" x14ac:dyDescent="0.25">
      <c r="B158" s="25">
        <v>156</v>
      </c>
      <c r="C158" s="25" t="s">
        <v>464</v>
      </c>
      <c r="D158" s="25" t="s">
        <v>254</v>
      </c>
      <c r="E158" s="26" t="s">
        <v>465</v>
      </c>
      <c r="F158" s="25" t="s">
        <v>148</v>
      </c>
      <c r="G158" s="25" t="s">
        <v>148</v>
      </c>
      <c r="H158" s="25">
        <v>106</v>
      </c>
      <c r="I158" s="25" t="s">
        <v>153</v>
      </c>
      <c r="J158" s="25" t="s">
        <v>154</v>
      </c>
      <c r="K158" s="25"/>
    </row>
    <row r="159" spans="2:11" x14ac:dyDescent="0.25">
      <c r="B159" s="23">
        <v>157</v>
      </c>
      <c r="C159" s="23" t="s">
        <v>466</v>
      </c>
      <c r="D159" s="23" t="s">
        <v>254</v>
      </c>
      <c r="E159" s="24" t="s">
        <v>467</v>
      </c>
      <c r="F159" s="23" t="s">
        <v>148</v>
      </c>
      <c r="G159" s="23" t="s">
        <v>148</v>
      </c>
      <c r="H159" s="23">
        <v>107</v>
      </c>
      <c r="I159" s="23" t="s">
        <v>153</v>
      </c>
      <c r="J159" s="23" t="s">
        <v>154</v>
      </c>
      <c r="K159" s="23"/>
    </row>
    <row r="160" spans="2:11" x14ac:dyDescent="0.25">
      <c r="B160" s="25">
        <v>158</v>
      </c>
      <c r="C160" s="25" t="s">
        <v>468</v>
      </c>
      <c r="D160" s="25" t="s">
        <v>254</v>
      </c>
      <c r="E160" s="26" t="s">
        <v>469</v>
      </c>
      <c r="F160" s="25" t="s">
        <v>148</v>
      </c>
      <c r="G160" s="25" t="s">
        <v>148</v>
      </c>
      <c r="H160" s="25">
        <v>108</v>
      </c>
      <c r="I160" s="25" t="s">
        <v>153</v>
      </c>
      <c r="J160" s="25" t="s">
        <v>154</v>
      </c>
      <c r="K160" s="25"/>
    </row>
    <row r="161" spans="2:11" x14ac:dyDescent="0.25">
      <c r="B161" s="23">
        <v>159</v>
      </c>
      <c r="C161" s="23" t="s">
        <v>470</v>
      </c>
      <c r="D161" s="23" t="s">
        <v>254</v>
      </c>
      <c r="E161" s="24" t="s">
        <v>471</v>
      </c>
      <c r="F161" s="23" t="s">
        <v>148</v>
      </c>
      <c r="G161" s="23" t="s">
        <v>148</v>
      </c>
      <c r="H161" s="23">
        <v>109</v>
      </c>
      <c r="I161" s="23" t="s">
        <v>153</v>
      </c>
      <c r="J161" s="23" t="s">
        <v>154</v>
      </c>
      <c r="K161" s="23"/>
    </row>
    <row r="162" spans="2:11" x14ac:dyDescent="0.25">
      <c r="B162" s="25">
        <v>160</v>
      </c>
      <c r="C162" s="25" t="s">
        <v>472</v>
      </c>
      <c r="D162" s="25" t="s">
        <v>254</v>
      </c>
      <c r="E162" s="26" t="s">
        <v>473</v>
      </c>
      <c r="F162" s="25" t="s">
        <v>148</v>
      </c>
      <c r="G162" s="25" t="s">
        <v>148</v>
      </c>
      <c r="H162" s="25">
        <v>110</v>
      </c>
      <c r="I162" s="25" t="s">
        <v>153</v>
      </c>
      <c r="J162" s="25" t="s">
        <v>154</v>
      </c>
      <c r="K162" s="25"/>
    </row>
    <row r="163" spans="2:11" x14ac:dyDescent="0.25">
      <c r="B163" s="23">
        <v>161</v>
      </c>
      <c r="C163" s="23" t="s">
        <v>474</v>
      </c>
      <c r="D163" s="23" t="s">
        <v>254</v>
      </c>
      <c r="E163" s="24" t="s">
        <v>475</v>
      </c>
      <c r="F163" s="23" t="s">
        <v>148</v>
      </c>
      <c r="G163" s="23" t="s">
        <v>148</v>
      </c>
      <c r="H163" s="23">
        <v>111</v>
      </c>
      <c r="I163" s="23" t="s">
        <v>153</v>
      </c>
      <c r="J163" s="23" t="s">
        <v>154</v>
      </c>
      <c r="K163" s="23"/>
    </row>
    <row r="164" spans="2:11" x14ac:dyDescent="0.25">
      <c r="B164" s="25">
        <v>162</v>
      </c>
      <c r="C164" s="25" t="s">
        <v>476</v>
      </c>
      <c r="D164" s="25" t="s">
        <v>254</v>
      </c>
      <c r="E164" s="26" t="s">
        <v>477</v>
      </c>
      <c r="F164" s="25" t="s">
        <v>148</v>
      </c>
      <c r="G164" s="25" t="s">
        <v>148</v>
      </c>
      <c r="H164" s="25">
        <v>112</v>
      </c>
      <c r="I164" s="25" t="s">
        <v>153</v>
      </c>
      <c r="J164" s="25" t="s">
        <v>154</v>
      </c>
      <c r="K164" s="25"/>
    </row>
    <row r="165" spans="2:11" x14ac:dyDescent="0.25">
      <c r="B165" s="23">
        <v>163</v>
      </c>
      <c r="C165" s="23" t="s">
        <v>478</v>
      </c>
      <c r="D165" s="23" t="s">
        <v>254</v>
      </c>
      <c r="E165" s="24" t="s">
        <v>479</v>
      </c>
      <c r="F165" s="23" t="s">
        <v>148</v>
      </c>
      <c r="G165" s="23" t="s">
        <v>148</v>
      </c>
      <c r="H165" s="23">
        <v>113</v>
      </c>
      <c r="I165" s="23" t="s">
        <v>153</v>
      </c>
      <c r="J165" s="23" t="s">
        <v>154</v>
      </c>
      <c r="K165" s="23"/>
    </row>
    <row r="166" spans="2:11" x14ac:dyDescent="0.25">
      <c r="B166" s="25">
        <v>164</v>
      </c>
      <c r="C166" s="25" t="s">
        <v>480</v>
      </c>
      <c r="D166" s="25" t="s">
        <v>254</v>
      </c>
      <c r="E166" s="26" t="s">
        <v>481</v>
      </c>
      <c r="F166" s="25" t="s">
        <v>148</v>
      </c>
      <c r="G166" s="25" t="s">
        <v>148</v>
      </c>
      <c r="H166" s="25">
        <v>114</v>
      </c>
      <c r="I166" s="25" t="s">
        <v>153</v>
      </c>
      <c r="J166" s="25" t="s">
        <v>154</v>
      </c>
      <c r="K166" s="25"/>
    </row>
    <row r="167" spans="2:11" x14ac:dyDescent="0.25">
      <c r="B167" s="23">
        <v>165</v>
      </c>
      <c r="C167" s="23" t="s">
        <v>482</v>
      </c>
      <c r="D167" s="23" t="s">
        <v>254</v>
      </c>
      <c r="E167" s="24" t="s">
        <v>483</v>
      </c>
      <c r="F167" s="23" t="s">
        <v>148</v>
      </c>
      <c r="G167" s="23" t="s">
        <v>148</v>
      </c>
      <c r="H167" s="23">
        <v>115</v>
      </c>
      <c r="I167" s="23" t="s">
        <v>153</v>
      </c>
      <c r="J167" s="23" t="s">
        <v>154</v>
      </c>
      <c r="K167" s="23"/>
    </row>
    <row r="168" spans="2:11" x14ac:dyDescent="0.25">
      <c r="B168" s="25">
        <v>166</v>
      </c>
      <c r="C168" s="25" t="s">
        <v>484</v>
      </c>
      <c r="D168" s="25" t="s">
        <v>254</v>
      </c>
      <c r="E168" s="26" t="s">
        <v>485</v>
      </c>
      <c r="F168" s="25" t="s">
        <v>148</v>
      </c>
      <c r="G168" s="25" t="s">
        <v>148</v>
      </c>
      <c r="H168" s="25">
        <v>116</v>
      </c>
      <c r="I168" s="25" t="s">
        <v>153</v>
      </c>
      <c r="J168" s="25" t="s">
        <v>154</v>
      </c>
      <c r="K168" s="25"/>
    </row>
    <row r="169" spans="2:11" x14ac:dyDescent="0.25">
      <c r="B169" s="23">
        <v>167</v>
      </c>
      <c r="C169" s="23" t="s">
        <v>486</v>
      </c>
      <c r="D169" s="23" t="s">
        <v>254</v>
      </c>
      <c r="E169" s="24" t="s">
        <v>487</v>
      </c>
      <c r="F169" s="23" t="s">
        <v>148</v>
      </c>
      <c r="G169" s="23" t="s">
        <v>148</v>
      </c>
      <c r="H169" s="23">
        <v>117</v>
      </c>
      <c r="I169" s="23" t="s">
        <v>153</v>
      </c>
      <c r="J169" s="23" t="s">
        <v>154</v>
      </c>
      <c r="K169" s="23"/>
    </row>
    <row r="170" spans="2:11" x14ac:dyDescent="0.25">
      <c r="B170" s="25">
        <v>168</v>
      </c>
      <c r="C170" s="25" t="s">
        <v>488</v>
      </c>
      <c r="D170" s="25" t="s">
        <v>254</v>
      </c>
      <c r="E170" s="26" t="s">
        <v>489</v>
      </c>
      <c r="F170" s="25" t="s">
        <v>148</v>
      </c>
      <c r="G170" s="25" t="s">
        <v>148</v>
      </c>
      <c r="H170" s="25">
        <v>118</v>
      </c>
      <c r="I170" s="25" t="s">
        <v>153</v>
      </c>
      <c r="J170" s="25" t="s">
        <v>154</v>
      </c>
      <c r="K170" s="25"/>
    </row>
    <row r="171" spans="2:11" x14ac:dyDescent="0.25">
      <c r="B171" s="23">
        <v>169</v>
      </c>
      <c r="C171" s="23" t="s">
        <v>490</v>
      </c>
      <c r="D171" s="23" t="s">
        <v>254</v>
      </c>
      <c r="E171" s="24" t="s">
        <v>491</v>
      </c>
      <c r="F171" s="23" t="s">
        <v>148</v>
      </c>
      <c r="G171" s="23" t="s">
        <v>148</v>
      </c>
      <c r="H171" s="23">
        <v>119</v>
      </c>
      <c r="I171" s="23" t="s">
        <v>153</v>
      </c>
      <c r="J171" s="23" t="s">
        <v>154</v>
      </c>
      <c r="K171" s="23"/>
    </row>
    <row r="172" spans="2:11" x14ac:dyDescent="0.25">
      <c r="B172" s="25">
        <v>170</v>
      </c>
      <c r="C172" s="25" t="s">
        <v>492</v>
      </c>
      <c r="D172" s="25" t="s">
        <v>254</v>
      </c>
      <c r="E172" s="26" t="s">
        <v>493</v>
      </c>
      <c r="F172" s="25" t="s">
        <v>148</v>
      </c>
      <c r="G172" s="25" t="s">
        <v>148</v>
      </c>
      <c r="H172" s="25">
        <v>120</v>
      </c>
      <c r="I172" s="25" t="s">
        <v>153</v>
      </c>
      <c r="J172" s="25" t="s">
        <v>154</v>
      </c>
      <c r="K172" s="25"/>
    </row>
    <row r="173" spans="2:11" x14ac:dyDescent="0.25">
      <c r="B173" s="23">
        <v>171</v>
      </c>
      <c r="C173" s="23" t="s">
        <v>494</v>
      </c>
      <c r="D173" s="23" t="s">
        <v>254</v>
      </c>
      <c r="E173" s="24" t="s">
        <v>495</v>
      </c>
      <c r="F173" s="23" t="s">
        <v>148</v>
      </c>
      <c r="G173" s="23" t="s">
        <v>148</v>
      </c>
      <c r="H173" s="23">
        <v>121</v>
      </c>
      <c r="I173" s="23" t="s">
        <v>153</v>
      </c>
      <c r="J173" s="23" t="s">
        <v>154</v>
      </c>
      <c r="K173" s="23"/>
    </row>
    <row r="174" spans="2:11" x14ac:dyDescent="0.25">
      <c r="B174" s="25">
        <v>172</v>
      </c>
      <c r="C174" s="25" t="s">
        <v>496</v>
      </c>
      <c r="D174" s="25" t="s">
        <v>254</v>
      </c>
      <c r="E174" s="26" t="s">
        <v>497</v>
      </c>
      <c r="F174" s="25" t="s">
        <v>148</v>
      </c>
      <c r="G174" s="25" t="s">
        <v>148</v>
      </c>
      <c r="H174" s="25">
        <v>122</v>
      </c>
      <c r="I174" s="25" t="s">
        <v>153</v>
      </c>
      <c r="J174" s="25" t="s">
        <v>154</v>
      </c>
      <c r="K174" s="25"/>
    </row>
    <row r="175" spans="2:11" x14ac:dyDescent="0.25">
      <c r="B175" s="23">
        <v>173</v>
      </c>
      <c r="C175" s="23" t="s">
        <v>498</v>
      </c>
      <c r="D175" s="23" t="s">
        <v>254</v>
      </c>
      <c r="E175" s="24" t="s">
        <v>499</v>
      </c>
      <c r="F175" s="23" t="s">
        <v>148</v>
      </c>
      <c r="G175" s="23" t="s">
        <v>148</v>
      </c>
      <c r="H175" s="23">
        <v>123</v>
      </c>
      <c r="I175" s="23" t="s">
        <v>153</v>
      </c>
      <c r="J175" s="23" t="s">
        <v>154</v>
      </c>
      <c r="K175" s="23"/>
    </row>
    <row r="176" spans="2:11" x14ac:dyDescent="0.25">
      <c r="B176" s="25">
        <v>174</v>
      </c>
      <c r="C176" s="25" t="s">
        <v>500</v>
      </c>
      <c r="D176" s="25" t="s">
        <v>254</v>
      </c>
      <c r="E176" s="26" t="s">
        <v>501</v>
      </c>
      <c r="F176" s="25" t="s">
        <v>148</v>
      </c>
      <c r="G176" s="25" t="s">
        <v>148</v>
      </c>
      <c r="H176" s="25">
        <v>124</v>
      </c>
      <c r="I176" s="25" t="s">
        <v>153</v>
      </c>
      <c r="J176" s="25" t="s">
        <v>154</v>
      </c>
      <c r="K176" s="25"/>
    </row>
    <row r="177" spans="2:11" x14ac:dyDescent="0.25">
      <c r="B177" s="23">
        <v>175</v>
      </c>
      <c r="C177" s="23" t="s">
        <v>502</v>
      </c>
      <c r="D177" s="23" t="s">
        <v>254</v>
      </c>
      <c r="E177" s="24" t="s">
        <v>503</v>
      </c>
      <c r="F177" s="23" t="s">
        <v>148</v>
      </c>
      <c r="G177" s="23" t="s">
        <v>148</v>
      </c>
      <c r="H177" s="23">
        <v>125</v>
      </c>
      <c r="I177" s="23" t="s">
        <v>153</v>
      </c>
      <c r="J177" s="23" t="s">
        <v>154</v>
      </c>
      <c r="K177" s="23"/>
    </row>
    <row r="178" spans="2:11" x14ac:dyDescent="0.25">
      <c r="B178" s="25">
        <v>176</v>
      </c>
      <c r="C178" s="25" t="s">
        <v>504</v>
      </c>
      <c r="D178" s="25" t="s">
        <v>254</v>
      </c>
      <c r="E178" s="26" t="s">
        <v>505</v>
      </c>
      <c r="F178" s="25" t="s">
        <v>148</v>
      </c>
      <c r="G178" s="25" t="s">
        <v>148</v>
      </c>
      <c r="H178" s="25">
        <v>126</v>
      </c>
      <c r="I178" s="25" t="s">
        <v>153</v>
      </c>
      <c r="J178" s="25" t="s">
        <v>154</v>
      </c>
      <c r="K178" s="25"/>
    </row>
    <row r="179" spans="2:11" x14ac:dyDescent="0.25">
      <c r="B179" s="23">
        <v>177</v>
      </c>
      <c r="C179" s="23" t="s">
        <v>506</v>
      </c>
      <c r="D179" s="23" t="s">
        <v>254</v>
      </c>
      <c r="E179" s="24" t="s">
        <v>507</v>
      </c>
      <c r="F179" s="23" t="s">
        <v>148</v>
      </c>
      <c r="G179" s="23" t="s">
        <v>148</v>
      </c>
      <c r="H179" s="23">
        <v>127</v>
      </c>
      <c r="I179" s="23" t="s">
        <v>153</v>
      </c>
      <c r="J179" s="23" t="s">
        <v>154</v>
      </c>
      <c r="K179" s="23"/>
    </row>
    <row r="180" spans="2:11" x14ac:dyDescent="0.25">
      <c r="B180" s="25">
        <v>178</v>
      </c>
      <c r="C180" s="25" t="s">
        <v>508</v>
      </c>
      <c r="D180" s="25" t="s">
        <v>254</v>
      </c>
      <c r="E180" s="26" t="s">
        <v>509</v>
      </c>
      <c r="F180" s="25" t="s">
        <v>148</v>
      </c>
      <c r="G180" s="25" t="s">
        <v>148</v>
      </c>
      <c r="H180" s="25">
        <v>128</v>
      </c>
      <c r="I180" s="25" t="s">
        <v>153</v>
      </c>
      <c r="J180" s="25" t="s">
        <v>154</v>
      </c>
      <c r="K180" s="25"/>
    </row>
    <row r="181" spans="2:11" x14ac:dyDescent="0.25">
      <c r="B181" s="23">
        <v>179</v>
      </c>
      <c r="C181" s="23" t="s">
        <v>510</v>
      </c>
      <c r="D181" s="23" t="s">
        <v>254</v>
      </c>
      <c r="E181" s="24" t="s">
        <v>511</v>
      </c>
      <c r="F181" s="23" t="s">
        <v>148</v>
      </c>
      <c r="G181" s="23" t="s">
        <v>148</v>
      </c>
      <c r="H181" s="23">
        <v>129</v>
      </c>
      <c r="I181" s="23" t="s">
        <v>153</v>
      </c>
      <c r="J181" s="23" t="s">
        <v>154</v>
      </c>
      <c r="K181" s="23"/>
    </row>
    <row r="182" spans="2:11" x14ac:dyDescent="0.25">
      <c r="B182" s="25">
        <v>180</v>
      </c>
      <c r="C182" s="25" t="s">
        <v>512</v>
      </c>
      <c r="D182" s="25" t="s">
        <v>254</v>
      </c>
      <c r="E182" s="26" t="s">
        <v>513</v>
      </c>
      <c r="F182" s="25" t="s">
        <v>148</v>
      </c>
      <c r="G182" s="25" t="s">
        <v>148</v>
      </c>
      <c r="H182" s="25">
        <v>130</v>
      </c>
      <c r="I182" s="25" t="s">
        <v>153</v>
      </c>
      <c r="J182" s="25" t="s">
        <v>154</v>
      </c>
      <c r="K182" s="25"/>
    </row>
    <row r="183" spans="2:11" x14ac:dyDescent="0.25">
      <c r="B183" s="23">
        <v>181</v>
      </c>
      <c r="C183" s="23" t="s">
        <v>514</v>
      </c>
      <c r="D183" s="23" t="s">
        <v>254</v>
      </c>
      <c r="E183" s="24" t="s">
        <v>515</v>
      </c>
      <c r="F183" s="23" t="s">
        <v>148</v>
      </c>
      <c r="G183" s="23" t="s">
        <v>148</v>
      </c>
      <c r="H183" s="23">
        <v>131</v>
      </c>
      <c r="I183" s="23" t="s">
        <v>153</v>
      </c>
      <c r="J183" s="23" t="s">
        <v>154</v>
      </c>
      <c r="K183" s="23"/>
    </row>
    <row r="184" spans="2:11" x14ac:dyDescent="0.25">
      <c r="B184" s="25">
        <v>182</v>
      </c>
      <c r="C184" s="25" t="s">
        <v>516</v>
      </c>
      <c r="D184" s="25" t="s">
        <v>254</v>
      </c>
      <c r="E184" s="26" t="s">
        <v>517</v>
      </c>
      <c r="F184" s="25" t="s">
        <v>148</v>
      </c>
      <c r="G184" s="25" t="s">
        <v>148</v>
      </c>
      <c r="H184" s="25">
        <v>132</v>
      </c>
      <c r="I184" s="25" t="s">
        <v>153</v>
      </c>
      <c r="J184" s="25" t="s">
        <v>154</v>
      </c>
      <c r="K184" s="25"/>
    </row>
    <row r="185" spans="2:11" x14ac:dyDescent="0.25">
      <c r="B185" s="23">
        <v>183</v>
      </c>
      <c r="C185" s="23" t="s">
        <v>518</v>
      </c>
      <c r="D185" s="23" t="s">
        <v>254</v>
      </c>
      <c r="E185" s="24" t="s">
        <v>519</v>
      </c>
      <c r="F185" s="23" t="s">
        <v>148</v>
      </c>
      <c r="G185" s="23" t="s">
        <v>148</v>
      </c>
      <c r="H185" s="23">
        <v>133</v>
      </c>
      <c r="I185" s="23" t="s">
        <v>153</v>
      </c>
      <c r="J185" s="23" t="s">
        <v>154</v>
      </c>
      <c r="K185" s="23"/>
    </row>
    <row r="186" spans="2:11" x14ac:dyDescent="0.25">
      <c r="B186" s="25">
        <v>184</v>
      </c>
      <c r="C186" s="25" t="s">
        <v>520</v>
      </c>
      <c r="D186" s="25" t="s">
        <v>254</v>
      </c>
      <c r="E186" s="26" t="s">
        <v>521</v>
      </c>
      <c r="F186" s="25" t="s">
        <v>148</v>
      </c>
      <c r="G186" s="25" t="s">
        <v>148</v>
      </c>
      <c r="H186" s="25">
        <v>134</v>
      </c>
      <c r="I186" s="25" t="s">
        <v>153</v>
      </c>
      <c r="J186" s="25" t="s">
        <v>154</v>
      </c>
      <c r="K186" s="25"/>
    </row>
    <row r="187" spans="2:11" x14ac:dyDescent="0.25">
      <c r="B187" s="23">
        <v>185</v>
      </c>
      <c r="C187" s="23" t="s">
        <v>522</v>
      </c>
      <c r="D187" s="23" t="s">
        <v>254</v>
      </c>
      <c r="E187" s="24" t="s">
        <v>523</v>
      </c>
      <c r="F187" s="23" t="s">
        <v>148</v>
      </c>
      <c r="G187" s="23" t="s">
        <v>148</v>
      </c>
      <c r="H187" s="23">
        <v>135</v>
      </c>
      <c r="I187" s="23" t="s">
        <v>153</v>
      </c>
      <c r="J187" s="23" t="s">
        <v>154</v>
      </c>
      <c r="K187" s="23"/>
    </row>
    <row r="188" spans="2:11" x14ac:dyDescent="0.25">
      <c r="B188" s="25">
        <v>186</v>
      </c>
      <c r="C188" s="25" t="s">
        <v>524</v>
      </c>
      <c r="D188" s="25" t="s">
        <v>254</v>
      </c>
      <c r="E188" s="26" t="s">
        <v>525</v>
      </c>
      <c r="F188" s="25" t="s">
        <v>148</v>
      </c>
      <c r="G188" s="25" t="s">
        <v>148</v>
      </c>
      <c r="H188" s="25">
        <v>136</v>
      </c>
      <c r="I188" s="25" t="s">
        <v>153</v>
      </c>
      <c r="J188" s="25" t="s">
        <v>154</v>
      </c>
      <c r="K188" s="25"/>
    </row>
    <row r="189" spans="2:11" x14ac:dyDescent="0.25">
      <c r="B189" s="23">
        <v>187</v>
      </c>
      <c r="C189" s="23" t="s">
        <v>526</v>
      </c>
      <c r="D189" s="23" t="s">
        <v>254</v>
      </c>
      <c r="E189" s="24" t="s">
        <v>527</v>
      </c>
      <c r="F189" s="23" t="s">
        <v>148</v>
      </c>
      <c r="G189" s="23" t="s">
        <v>148</v>
      </c>
      <c r="H189" s="23">
        <v>137</v>
      </c>
      <c r="I189" s="23" t="s">
        <v>153</v>
      </c>
      <c r="J189" s="23" t="s">
        <v>154</v>
      </c>
      <c r="K189" s="23"/>
    </row>
    <row r="190" spans="2:11" x14ac:dyDescent="0.25">
      <c r="B190" s="25">
        <v>188</v>
      </c>
      <c r="C190" s="25" t="s">
        <v>528</v>
      </c>
      <c r="D190" s="25" t="s">
        <v>254</v>
      </c>
      <c r="E190" s="26" t="s">
        <v>529</v>
      </c>
      <c r="F190" s="25" t="s">
        <v>148</v>
      </c>
      <c r="G190" s="25" t="s">
        <v>148</v>
      </c>
      <c r="H190" s="25">
        <v>138</v>
      </c>
      <c r="I190" s="25" t="s">
        <v>153</v>
      </c>
      <c r="J190" s="25" t="s">
        <v>154</v>
      </c>
      <c r="K190" s="25"/>
    </row>
    <row r="191" spans="2:11" x14ac:dyDescent="0.25">
      <c r="B191" s="23">
        <v>189</v>
      </c>
      <c r="C191" s="23" t="s">
        <v>530</v>
      </c>
      <c r="D191" s="23" t="s">
        <v>254</v>
      </c>
      <c r="E191" s="24" t="s">
        <v>531</v>
      </c>
      <c r="F191" s="23" t="s">
        <v>148</v>
      </c>
      <c r="G191" s="23" t="s">
        <v>148</v>
      </c>
      <c r="H191" s="23">
        <v>139</v>
      </c>
      <c r="I191" s="23" t="s">
        <v>153</v>
      </c>
      <c r="J191" s="23" t="s">
        <v>154</v>
      </c>
      <c r="K191" s="23"/>
    </row>
    <row r="192" spans="2:11" x14ac:dyDescent="0.25">
      <c r="B192" s="25">
        <v>190</v>
      </c>
      <c r="C192" s="25" t="s">
        <v>532</v>
      </c>
      <c r="D192" s="25" t="s">
        <v>254</v>
      </c>
      <c r="E192" s="26" t="s">
        <v>533</v>
      </c>
      <c r="F192" s="25" t="s">
        <v>148</v>
      </c>
      <c r="G192" s="25" t="s">
        <v>148</v>
      </c>
      <c r="H192" s="25">
        <v>140</v>
      </c>
      <c r="I192" s="25" t="s">
        <v>153</v>
      </c>
      <c r="J192" s="25" t="s">
        <v>154</v>
      </c>
      <c r="K192" s="25"/>
    </row>
    <row r="193" spans="2:11" x14ac:dyDescent="0.25">
      <c r="B193" s="23">
        <v>191</v>
      </c>
      <c r="C193" s="23" t="s">
        <v>534</v>
      </c>
      <c r="D193" s="23" t="s">
        <v>254</v>
      </c>
      <c r="E193" s="24" t="s">
        <v>535</v>
      </c>
      <c r="F193" s="23" t="s">
        <v>148</v>
      </c>
      <c r="G193" s="23" t="s">
        <v>148</v>
      </c>
      <c r="H193" s="23">
        <v>141</v>
      </c>
      <c r="I193" s="23" t="s">
        <v>153</v>
      </c>
      <c r="J193" s="23" t="s">
        <v>154</v>
      </c>
      <c r="K193" s="23"/>
    </row>
    <row r="194" spans="2:11" x14ac:dyDescent="0.25">
      <c r="B194" s="25">
        <v>192</v>
      </c>
      <c r="C194" s="25" t="s">
        <v>536</v>
      </c>
      <c r="D194" s="25" t="s">
        <v>254</v>
      </c>
      <c r="E194" s="26" t="s">
        <v>537</v>
      </c>
      <c r="F194" s="25" t="s">
        <v>148</v>
      </c>
      <c r="G194" s="25" t="s">
        <v>148</v>
      </c>
      <c r="H194" s="25">
        <v>142</v>
      </c>
      <c r="I194" s="25" t="s">
        <v>153</v>
      </c>
      <c r="J194" s="25" t="s">
        <v>154</v>
      </c>
      <c r="K194" s="25"/>
    </row>
    <row r="195" spans="2:11" x14ac:dyDescent="0.25">
      <c r="B195" s="23">
        <v>193</v>
      </c>
      <c r="C195" s="23" t="s">
        <v>538</v>
      </c>
      <c r="D195" s="23" t="s">
        <v>254</v>
      </c>
      <c r="E195" s="24" t="s">
        <v>539</v>
      </c>
      <c r="F195" s="23" t="s">
        <v>148</v>
      </c>
      <c r="G195" s="23" t="s">
        <v>148</v>
      </c>
      <c r="H195" s="23">
        <v>143</v>
      </c>
      <c r="I195" s="23" t="s">
        <v>153</v>
      </c>
      <c r="J195" s="23" t="s">
        <v>154</v>
      </c>
      <c r="K195" s="23"/>
    </row>
    <row r="196" spans="2:11" x14ac:dyDescent="0.25">
      <c r="B196" s="25">
        <v>194</v>
      </c>
      <c r="C196" s="25" t="s">
        <v>540</v>
      </c>
      <c r="D196" s="25" t="s">
        <v>254</v>
      </c>
      <c r="E196" s="26" t="s">
        <v>541</v>
      </c>
      <c r="F196" s="25" t="s">
        <v>148</v>
      </c>
      <c r="G196" s="25" t="s">
        <v>148</v>
      </c>
      <c r="H196" s="25">
        <v>144</v>
      </c>
      <c r="I196" s="25" t="s">
        <v>153</v>
      </c>
      <c r="J196" s="25" t="s">
        <v>154</v>
      </c>
      <c r="K196" s="25"/>
    </row>
    <row r="197" spans="2:11" x14ac:dyDescent="0.25">
      <c r="B197" s="23">
        <v>195</v>
      </c>
      <c r="C197" s="23" t="s">
        <v>542</v>
      </c>
      <c r="D197" s="23" t="s">
        <v>254</v>
      </c>
      <c r="E197" s="24" t="s">
        <v>543</v>
      </c>
      <c r="F197" s="23" t="s">
        <v>148</v>
      </c>
      <c r="G197" s="23" t="s">
        <v>148</v>
      </c>
      <c r="H197" s="23">
        <v>145</v>
      </c>
      <c r="I197" s="23" t="s">
        <v>153</v>
      </c>
      <c r="J197" s="23" t="s">
        <v>154</v>
      </c>
      <c r="K197" s="23"/>
    </row>
    <row r="198" spans="2:11" x14ac:dyDescent="0.25">
      <c r="B198" s="25">
        <v>196</v>
      </c>
      <c r="C198" s="25" t="s">
        <v>544</v>
      </c>
      <c r="D198" s="25" t="s">
        <v>254</v>
      </c>
      <c r="E198" s="26" t="s">
        <v>545</v>
      </c>
      <c r="F198" s="25" t="s">
        <v>148</v>
      </c>
      <c r="G198" s="25" t="s">
        <v>148</v>
      </c>
      <c r="H198" s="25">
        <v>146</v>
      </c>
      <c r="I198" s="25" t="s">
        <v>153</v>
      </c>
      <c r="J198" s="25" t="s">
        <v>154</v>
      </c>
      <c r="K198" s="25"/>
    </row>
    <row r="199" spans="2:11" x14ac:dyDescent="0.25">
      <c r="B199" s="23">
        <v>197</v>
      </c>
      <c r="C199" s="23" t="s">
        <v>546</v>
      </c>
      <c r="D199" s="23" t="s">
        <v>254</v>
      </c>
      <c r="E199" s="24" t="s">
        <v>547</v>
      </c>
      <c r="F199" s="23" t="s">
        <v>148</v>
      </c>
      <c r="G199" s="23" t="s">
        <v>148</v>
      </c>
      <c r="H199" s="23">
        <v>147</v>
      </c>
      <c r="I199" s="23" t="s">
        <v>153</v>
      </c>
      <c r="J199" s="23" t="s">
        <v>154</v>
      </c>
      <c r="K199" s="23"/>
    </row>
    <row r="200" spans="2:11" x14ac:dyDescent="0.25">
      <c r="B200" s="25">
        <v>198</v>
      </c>
      <c r="C200" s="25" t="s">
        <v>548</v>
      </c>
      <c r="D200" s="25" t="s">
        <v>254</v>
      </c>
      <c r="E200" s="26" t="s">
        <v>549</v>
      </c>
      <c r="F200" s="25" t="s">
        <v>148</v>
      </c>
      <c r="G200" s="25" t="s">
        <v>148</v>
      </c>
      <c r="H200" s="25">
        <v>148</v>
      </c>
      <c r="I200" s="25" t="s">
        <v>153</v>
      </c>
      <c r="J200" s="25" t="s">
        <v>154</v>
      </c>
      <c r="K200" s="25"/>
    </row>
    <row r="201" spans="2:11" x14ac:dyDescent="0.25">
      <c r="B201" s="23">
        <v>199</v>
      </c>
      <c r="C201" s="23" t="s">
        <v>550</v>
      </c>
      <c r="D201" s="23" t="s">
        <v>254</v>
      </c>
      <c r="E201" s="24" t="s">
        <v>551</v>
      </c>
      <c r="F201" s="23" t="s">
        <v>148</v>
      </c>
      <c r="G201" s="23" t="s">
        <v>148</v>
      </c>
      <c r="H201" s="23">
        <v>149</v>
      </c>
      <c r="I201" s="23" t="s">
        <v>153</v>
      </c>
      <c r="J201" s="23" t="s">
        <v>154</v>
      </c>
      <c r="K201" s="23"/>
    </row>
    <row r="202" spans="2:11" x14ac:dyDescent="0.25">
      <c r="B202" s="25">
        <v>200</v>
      </c>
      <c r="C202" s="25" t="s">
        <v>552</v>
      </c>
      <c r="D202" s="25" t="s">
        <v>254</v>
      </c>
      <c r="E202" s="26" t="s">
        <v>553</v>
      </c>
      <c r="F202" s="25" t="s">
        <v>148</v>
      </c>
      <c r="G202" s="25" t="s">
        <v>148</v>
      </c>
      <c r="H202" s="25">
        <v>150</v>
      </c>
      <c r="I202" s="25" t="s">
        <v>153</v>
      </c>
      <c r="J202" s="25" t="s">
        <v>154</v>
      </c>
      <c r="K202" s="25"/>
    </row>
    <row r="203" spans="2:11" x14ac:dyDescent="0.25">
      <c r="B203" s="23">
        <v>201</v>
      </c>
      <c r="C203" s="23" t="s">
        <v>554</v>
      </c>
      <c r="D203" s="23" t="s">
        <v>254</v>
      </c>
      <c r="E203" s="24" t="s">
        <v>555</v>
      </c>
      <c r="F203" s="23" t="s">
        <v>148</v>
      </c>
      <c r="G203" s="23" t="s">
        <v>148</v>
      </c>
      <c r="H203" s="23">
        <v>151</v>
      </c>
      <c r="I203" s="23" t="s">
        <v>153</v>
      </c>
      <c r="J203" s="23" t="s">
        <v>154</v>
      </c>
      <c r="K203" s="23"/>
    </row>
    <row r="204" spans="2:11" x14ac:dyDescent="0.25">
      <c r="B204" s="25">
        <v>202</v>
      </c>
      <c r="C204" s="25" t="s">
        <v>556</v>
      </c>
      <c r="D204" s="25" t="s">
        <v>254</v>
      </c>
      <c r="E204" s="26" t="s">
        <v>557</v>
      </c>
      <c r="F204" s="25" t="s">
        <v>148</v>
      </c>
      <c r="G204" s="25" t="s">
        <v>148</v>
      </c>
      <c r="H204" s="25">
        <v>152</v>
      </c>
      <c r="I204" s="25" t="s">
        <v>153</v>
      </c>
      <c r="J204" s="25" t="s">
        <v>154</v>
      </c>
      <c r="K204" s="25"/>
    </row>
    <row r="205" spans="2:11" x14ac:dyDescent="0.25">
      <c r="B205" s="23">
        <v>203</v>
      </c>
      <c r="C205" s="23" t="s">
        <v>558</v>
      </c>
      <c r="D205" s="23" t="s">
        <v>254</v>
      </c>
      <c r="E205" s="24" t="s">
        <v>559</v>
      </c>
      <c r="F205" s="23" t="s">
        <v>148</v>
      </c>
      <c r="G205" s="23" t="s">
        <v>148</v>
      </c>
      <c r="H205" s="23">
        <v>153</v>
      </c>
      <c r="I205" s="23" t="s">
        <v>153</v>
      </c>
      <c r="J205" s="23" t="s">
        <v>154</v>
      </c>
      <c r="K205" s="23"/>
    </row>
    <row r="206" spans="2:11" x14ac:dyDescent="0.25">
      <c r="B206" s="25">
        <v>204</v>
      </c>
      <c r="C206" s="25" t="s">
        <v>560</v>
      </c>
      <c r="D206" s="25" t="s">
        <v>254</v>
      </c>
      <c r="E206" s="26" t="s">
        <v>561</v>
      </c>
      <c r="F206" s="25" t="s">
        <v>148</v>
      </c>
      <c r="G206" s="25" t="s">
        <v>148</v>
      </c>
      <c r="H206" s="25">
        <v>154</v>
      </c>
      <c r="I206" s="25" t="s">
        <v>153</v>
      </c>
      <c r="J206" s="25" t="s">
        <v>154</v>
      </c>
      <c r="K206" s="25"/>
    </row>
    <row r="207" spans="2:11" x14ac:dyDescent="0.25">
      <c r="B207" s="23">
        <v>205</v>
      </c>
      <c r="C207" s="23" t="s">
        <v>562</v>
      </c>
      <c r="D207" s="23" t="s">
        <v>254</v>
      </c>
      <c r="E207" s="24" t="s">
        <v>563</v>
      </c>
      <c r="F207" s="23" t="s">
        <v>148</v>
      </c>
      <c r="G207" s="23" t="s">
        <v>148</v>
      </c>
      <c r="H207" s="23">
        <v>155</v>
      </c>
      <c r="I207" s="23" t="s">
        <v>153</v>
      </c>
      <c r="J207" s="23" t="s">
        <v>154</v>
      </c>
      <c r="K207" s="23"/>
    </row>
    <row r="208" spans="2:11" x14ac:dyDescent="0.25">
      <c r="B208" s="25">
        <v>206</v>
      </c>
      <c r="C208" s="25" t="s">
        <v>564</v>
      </c>
      <c r="D208" s="25" t="s">
        <v>254</v>
      </c>
      <c r="E208" s="26" t="s">
        <v>565</v>
      </c>
      <c r="F208" s="25" t="s">
        <v>148</v>
      </c>
      <c r="G208" s="25" t="s">
        <v>148</v>
      </c>
      <c r="H208" s="25">
        <v>156</v>
      </c>
      <c r="I208" s="25" t="s">
        <v>153</v>
      </c>
      <c r="J208" s="25" t="s">
        <v>154</v>
      </c>
      <c r="K208" s="25"/>
    </row>
    <row r="209" spans="2:11" x14ac:dyDescent="0.25">
      <c r="B209" s="23">
        <v>207</v>
      </c>
      <c r="C209" s="23" t="s">
        <v>566</v>
      </c>
      <c r="D209" s="23" t="s">
        <v>254</v>
      </c>
      <c r="E209" s="24" t="s">
        <v>567</v>
      </c>
      <c r="F209" s="23" t="s">
        <v>148</v>
      </c>
      <c r="G209" s="23" t="s">
        <v>148</v>
      </c>
      <c r="H209" s="23">
        <v>157</v>
      </c>
      <c r="I209" s="23" t="s">
        <v>153</v>
      </c>
      <c r="J209" s="23" t="s">
        <v>154</v>
      </c>
      <c r="K209" s="23"/>
    </row>
    <row r="210" spans="2:11" x14ac:dyDescent="0.25">
      <c r="B210" s="25">
        <v>208</v>
      </c>
      <c r="C210" s="25" t="s">
        <v>568</v>
      </c>
      <c r="D210" s="25" t="s">
        <v>254</v>
      </c>
      <c r="E210" s="26" t="s">
        <v>569</v>
      </c>
      <c r="F210" s="25" t="s">
        <v>148</v>
      </c>
      <c r="G210" s="25" t="s">
        <v>148</v>
      </c>
      <c r="H210" s="25">
        <v>158</v>
      </c>
      <c r="I210" s="25" t="s">
        <v>153</v>
      </c>
      <c r="J210" s="25" t="s">
        <v>154</v>
      </c>
      <c r="K210" s="25"/>
    </row>
    <row r="211" spans="2:11" x14ac:dyDescent="0.25">
      <c r="B211" s="23">
        <v>209</v>
      </c>
      <c r="C211" s="23" t="s">
        <v>570</v>
      </c>
      <c r="D211" s="23" t="s">
        <v>254</v>
      </c>
      <c r="E211" s="24" t="s">
        <v>571</v>
      </c>
      <c r="F211" s="23" t="s">
        <v>148</v>
      </c>
      <c r="G211" s="23" t="s">
        <v>148</v>
      </c>
      <c r="H211" s="23">
        <v>159</v>
      </c>
      <c r="I211" s="23" t="s">
        <v>153</v>
      </c>
      <c r="J211" s="23" t="s">
        <v>154</v>
      </c>
      <c r="K211" s="23"/>
    </row>
    <row r="212" spans="2:11" x14ac:dyDescent="0.25">
      <c r="B212" s="25">
        <v>210</v>
      </c>
      <c r="C212" s="25" t="s">
        <v>572</v>
      </c>
      <c r="D212" s="25" t="s">
        <v>254</v>
      </c>
      <c r="E212" s="26" t="s">
        <v>573</v>
      </c>
      <c r="F212" s="25" t="s">
        <v>148</v>
      </c>
      <c r="G212" s="25" t="s">
        <v>148</v>
      </c>
      <c r="H212" s="25">
        <v>160</v>
      </c>
      <c r="I212" s="25" t="s">
        <v>153</v>
      </c>
      <c r="J212" s="25" t="s">
        <v>154</v>
      </c>
      <c r="K212" s="25"/>
    </row>
    <row r="213" spans="2:11" x14ac:dyDescent="0.25">
      <c r="B213" s="23">
        <v>211</v>
      </c>
      <c r="C213" s="23" t="s">
        <v>574</v>
      </c>
      <c r="D213" s="23" t="s">
        <v>254</v>
      </c>
      <c r="E213" s="24" t="s">
        <v>575</v>
      </c>
      <c r="F213" s="23" t="s">
        <v>148</v>
      </c>
      <c r="G213" s="23" t="s">
        <v>148</v>
      </c>
      <c r="H213" s="23">
        <v>161</v>
      </c>
      <c r="I213" s="23" t="s">
        <v>153</v>
      </c>
      <c r="J213" s="23" t="s">
        <v>154</v>
      </c>
      <c r="K213" s="23"/>
    </row>
    <row r="214" spans="2:11" x14ac:dyDescent="0.25">
      <c r="B214" s="25">
        <v>212</v>
      </c>
      <c r="C214" s="25" t="s">
        <v>576</v>
      </c>
      <c r="D214" s="25" t="s">
        <v>254</v>
      </c>
      <c r="E214" s="26" t="s">
        <v>577</v>
      </c>
      <c r="F214" s="25" t="s">
        <v>148</v>
      </c>
      <c r="G214" s="25" t="s">
        <v>148</v>
      </c>
      <c r="H214" s="25">
        <v>162</v>
      </c>
      <c r="I214" s="25" t="s">
        <v>153</v>
      </c>
      <c r="J214" s="25" t="s">
        <v>154</v>
      </c>
      <c r="K214" s="25"/>
    </row>
    <row r="215" spans="2:11" x14ac:dyDescent="0.25">
      <c r="B215" s="23">
        <v>213</v>
      </c>
      <c r="C215" s="23" t="s">
        <v>578</v>
      </c>
      <c r="D215" s="23" t="s">
        <v>254</v>
      </c>
      <c r="E215" s="24" t="s">
        <v>579</v>
      </c>
      <c r="F215" s="23" t="s">
        <v>148</v>
      </c>
      <c r="G215" s="23" t="s">
        <v>148</v>
      </c>
      <c r="H215" s="23">
        <v>163</v>
      </c>
      <c r="I215" s="23" t="s">
        <v>153</v>
      </c>
      <c r="J215" s="23" t="s">
        <v>154</v>
      </c>
      <c r="K215" s="23"/>
    </row>
    <row r="216" spans="2:11" x14ac:dyDescent="0.25">
      <c r="B216" s="25">
        <v>214</v>
      </c>
      <c r="C216" s="25" t="s">
        <v>580</v>
      </c>
      <c r="D216" s="25" t="s">
        <v>254</v>
      </c>
      <c r="E216" s="26" t="s">
        <v>581</v>
      </c>
      <c r="F216" s="25" t="s">
        <v>148</v>
      </c>
      <c r="G216" s="25" t="s">
        <v>148</v>
      </c>
      <c r="H216" s="25">
        <v>164</v>
      </c>
      <c r="I216" s="25" t="s">
        <v>153</v>
      </c>
      <c r="J216" s="25" t="s">
        <v>154</v>
      </c>
      <c r="K216" s="25"/>
    </row>
    <row r="217" spans="2:11" x14ac:dyDescent="0.25">
      <c r="B217" s="23">
        <v>215</v>
      </c>
      <c r="C217" s="23" t="s">
        <v>582</v>
      </c>
      <c r="D217" s="23" t="s">
        <v>254</v>
      </c>
      <c r="E217" s="24" t="s">
        <v>583</v>
      </c>
      <c r="F217" s="23" t="s">
        <v>148</v>
      </c>
      <c r="G217" s="23" t="s">
        <v>148</v>
      </c>
      <c r="H217" s="23">
        <v>165</v>
      </c>
      <c r="I217" s="23" t="s">
        <v>153</v>
      </c>
      <c r="J217" s="23" t="s">
        <v>154</v>
      </c>
      <c r="K217" s="23"/>
    </row>
    <row r="218" spans="2:11" x14ac:dyDescent="0.25">
      <c r="B218" s="25">
        <v>216</v>
      </c>
      <c r="C218" s="25" t="s">
        <v>584</v>
      </c>
      <c r="D218" s="25" t="s">
        <v>254</v>
      </c>
      <c r="E218" s="26" t="s">
        <v>585</v>
      </c>
      <c r="F218" s="25" t="s">
        <v>148</v>
      </c>
      <c r="G218" s="25" t="s">
        <v>148</v>
      </c>
      <c r="H218" s="25">
        <v>166</v>
      </c>
      <c r="I218" s="25" t="s">
        <v>153</v>
      </c>
      <c r="J218" s="25" t="s">
        <v>154</v>
      </c>
      <c r="K218" s="25"/>
    </row>
    <row r="219" spans="2:11" x14ac:dyDescent="0.25">
      <c r="B219" s="23">
        <v>217</v>
      </c>
      <c r="C219" s="23" t="s">
        <v>586</v>
      </c>
      <c r="D219" s="23" t="s">
        <v>254</v>
      </c>
      <c r="E219" s="24" t="s">
        <v>587</v>
      </c>
      <c r="F219" s="23" t="s">
        <v>148</v>
      </c>
      <c r="G219" s="23" t="s">
        <v>148</v>
      </c>
      <c r="H219" s="23">
        <v>167</v>
      </c>
      <c r="I219" s="23" t="s">
        <v>153</v>
      </c>
      <c r="J219" s="23" t="s">
        <v>154</v>
      </c>
      <c r="K219" s="23"/>
    </row>
    <row r="220" spans="2:11" x14ac:dyDescent="0.25">
      <c r="B220" s="25">
        <v>218</v>
      </c>
      <c r="C220" s="25" t="s">
        <v>588</v>
      </c>
      <c r="D220" s="25" t="s">
        <v>254</v>
      </c>
      <c r="E220" s="26" t="s">
        <v>589</v>
      </c>
      <c r="F220" s="25" t="s">
        <v>148</v>
      </c>
      <c r="G220" s="25" t="s">
        <v>148</v>
      </c>
      <c r="H220" s="25">
        <v>168</v>
      </c>
      <c r="I220" s="25" t="s">
        <v>153</v>
      </c>
      <c r="J220" s="25" t="s">
        <v>154</v>
      </c>
      <c r="K220" s="25"/>
    </row>
    <row r="221" spans="2:11" x14ac:dyDescent="0.25">
      <c r="B221" s="23">
        <v>219</v>
      </c>
      <c r="C221" s="23" t="s">
        <v>590</v>
      </c>
      <c r="D221" s="23" t="s">
        <v>254</v>
      </c>
      <c r="E221" s="24" t="s">
        <v>591</v>
      </c>
      <c r="F221" s="23" t="s">
        <v>148</v>
      </c>
      <c r="G221" s="23" t="s">
        <v>148</v>
      </c>
      <c r="H221" s="23">
        <v>169</v>
      </c>
      <c r="I221" s="23" t="s">
        <v>153</v>
      </c>
      <c r="J221" s="23" t="s">
        <v>154</v>
      </c>
      <c r="K221" s="23"/>
    </row>
    <row r="222" spans="2:11" x14ac:dyDescent="0.25">
      <c r="B222" s="25">
        <v>220</v>
      </c>
      <c r="C222" s="25" t="s">
        <v>592</v>
      </c>
      <c r="D222" s="25" t="s">
        <v>254</v>
      </c>
      <c r="E222" s="26" t="s">
        <v>593</v>
      </c>
      <c r="F222" s="25" t="s">
        <v>148</v>
      </c>
      <c r="G222" s="25" t="s">
        <v>148</v>
      </c>
      <c r="H222" s="25">
        <v>170</v>
      </c>
      <c r="I222" s="25" t="s">
        <v>153</v>
      </c>
      <c r="J222" s="25" t="s">
        <v>154</v>
      </c>
      <c r="K222" s="25"/>
    </row>
    <row r="223" spans="2:11" x14ac:dyDescent="0.25">
      <c r="B223" s="23">
        <v>221</v>
      </c>
      <c r="C223" s="23" t="s">
        <v>594</v>
      </c>
      <c r="D223" s="23" t="s">
        <v>254</v>
      </c>
      <c r="E223" s="24" t="s">
        <v>595</v>
      </c>
      <c r="F223" s="23" t="s">
        <v>148</v>
      </c>
      <c r="G223" s="23" t="s">
        <v>148</v>
      </c>
      <c r="H223" s="23">
        <v>171</v>
      </c>
      <c r="I223" s="23" t="s">
        <v>153</v>
      </c>
      <c r="J223" s="23" t="s">
        <v>154</v>
      </c>
      <c r="K223" s="23"/>
    </row>
    <row r="224" spans="2:11" x14ac:dyDescent="0.25">
      <c r="B224" s="25">
        <v>222</v>
      </c>
      <c r="C224" s="25" t="s">
        <v>596</v>
      </c>
      <c r="D224" s="25" t="s">
        <v>254</v>
      </c>
      <c r="E224" s="26" t="s">
        <v>597</v>
      </c>
      <c r="F224" s="25" t="s">
        <v>148</v>
      </c>
      <c r="G224" s="25" t="s">
        <v>148</v>
      </c>
      <c r="H224" s="25">
        <v>172</v>
      </c>
      <c r="I224" s="25" t="s">
        <v>153</v>
      </c>
      <c r="J224" s="25" t="s">
        <v>154</v>
      </c>
      <c r="K224" s="25"/>
    </row>
    <row r="225" spans="2:11" x14ac:dyDescent="0.25">
      <c r="B225" s="23">
        <v>223</v>
      </c>
      <c r="C225" s="23" t="s">
        <v>598</v>
      </c>
      <c r="D225" s="23" t="s">
        <v>254</v>
      </c>
      <c r="E225" s="24" t="s">
        <v>599</v>
      </c>
      <c r="F225" s="23" t="s">
        <v>148</v>
      </c>
      <c r="G225" s="23" t="s">
        <v>148</v>
      </c>
      <c r="H225" s="23">
        <v>173</v>
      </c>
      <c r="I225" s="23" t="s">
        <v>153</v>
      </c>
      <c r="J225" s="23" t="s">
        <v>154</v>
      </c>
      <c r="K225" s="23"/>
    </row>
    <row r="226" spans="2:11" x14ac:dyDescent="0.25">
      <c r="B226" s="25">
        <v>224</v>
      </c>
      <c r="C226" s="25" t="s">
        <v>600</v>
      </c>
      <c r="D226" s="25" t="s">
        <v>254</v>
      </c>
      <c r="E226" s="26" t="s">
        <v>601</v>
      </c>
      <c r="F226" s="25" t="s">
        <v>148</v>
      </c>
      <c r="G226" s="25" t="s">
        <v>148</v>
      </c>
      <c r="H226" s="25">
        <v>174</v>
      </c>
      <c r="I226" s="25" t="s">
        <v>153</v>
      </c>
      <c r="J226" s="25" t="s">
        <v>154</v>
      </c>
      <c r="K226" s="25"/>
    </row>
    <row r="227" spans="2:11" x14ac:dyDescent="0.25">
      <c r="B227" s="23">
        <v>225</v>
      </c>
      <c r="C227" s="23" t="s">
        <v>602</v>
      </c>
      <c r="D227" s="23" t="s">
        <v>254</v>
      </c>
      <c r="E227" s="24" t="s">
        <v>603</v>
      </c>
      <c r="F227" s="23" t="s">
        <v>148</v>
      </c>
      <c r="G227" s="23" t="s">
        <v>148</v>
      </c>
      <c r="H227" s="23">
        <v>175</v>
      </c>
      <c r="I227" s="23" t="s">
        <v>153</v>
      </c>
      <c r="J227" s="23" t="s">
        <v>154</v>
      </c>
      <c r="K227" s="23"/>
    </row>
    <row r="228" spans="2:11" x14ac:dyDescent="0.25">
      <c r="B228" s="25">
        <v>226</v>
      </c>
      <c r="C228" s="25" t="s">
        <v>604</v>
      </c>
      <c r="D228" s="25" t="s">
        <v>254</v>
      </c>
      <c r="E228" s="26" t="s">
        <v>605</v>
      </c>
      <c r="F228" s="25" t="s">
        <v>148</v>
      </c>
      <c r="G228" s="25" t="s">
        <v>148</v>
      </c>
      <c r="H228" s="25">
        <v>176</v>
      </c>
      <c r="I228" s="25" t="s">
        <v>153</v>
      </c>
      <c r="J228" s="25" t="s">
        <v>154</v>
      </c>
      <c r="K228" s="25"/>
    </row>
    <row r="229" spans="2:11" x14ac:dyDescent="0.25">
      <c r="B229" s="23">
        <v>227</v>
      </c>
      <c r="C229" s="23" t="s">
        <v>606</v>
      </c>
      <c r="D229" s="23" t="s">
        <v>254</v>
      </c>
      <c r="E229" s="24" t="s">
        <v>607</v>
      </c>
      <c r="F229" s="23" t="s">
        <v>148</v>
      </c>
      <c r="G229" s="23" t="s">
        <v>148</v>
      </c>
      <c r="H229" s="23">
        <v>177</v>
      </c>
      <c r="I229" s="23" t="s">
        <v>153</v>
      </c>
      <c r="J229" s="23" t="s">
        <v>154</v>
      </c>
      <c r="K229" s="23"/>
    </row>
    <row r="230" spans="2:11" x14ac:dyDescent="0.25">
      <c r="B230" s="25">
        <v>228</v>
      </c>
      <c r="C230" s="25" t="s">
        <v>608</v>
      </c>
      <c r="D230" s="25" t="s">
        <v>254</v>
      </c>
      <c r="E230" s="26" t="s">
        <v>609</v>
      </c>
      <c r="F230" s="25" t="s">
        <v>148</v>
      </c>
      <c r="G230" s="25" t="s">
        <v>148</v>
      </c>
      <c r="H230" s="25">
        <v>178</v>
      </c>
      <c r="I230" s="25" t="s">
        <v>153</v>
      </c>
      <c r="J230" s="25" t="s">
        <v>154</v>
      </c>
      <c r="K230" s="25"/>
    </row>
    <row r="231" spans="2:11" x14ac:dyDescent="0.25">
      <c r="B231" s="23">
        <v>229</v>
      </c>
      <c r="C231" s="23" t="s">
        <v>610</v>
      </c>
      <c r="D231" s="23" t="s">
        <v>254</v>
      </c>
      <c r="E231" s="24" t="s">
        <v>611</v>
      </c>
      <c r="F231" s="23" t="s">
        <v>148</v>
      </c>
      <c r="G231" s="23" t="s">
        <v>148</v>
      </c>
      <c r="H231" s="23">
        <v>179</v>
      </c>
      <c r="I231" s="23" t="s">
        <v>153</v>
      </c>
      <c r="J231" s="23" t="s">
        <v>154</v>
      </c>
      <c r="K231" s="23"/>
    </row>
    <row r="232" spans="2:11" x14ac:dyDescent="0.25">
      <c r="B232" s="25">
        <v>230</v>
      </c>
      <c r="C232" s="25" t="s">
        <v>612</v>
      </c>
      <c r="D232" s="25" t="s">
        <v>254</v>
      </c>
      <c r="E232" s="26" t="s">
        <v>613</v>
      </c>
      <c r="F232" s="25" t="s">
        <v>148</v>
      </c>
      <c r="G232" s="25" t="s">
        <v>148</v>
      </c>
      <c r="H232" s="25">
        <v>180</v>
      </c>
      <c r="I232" s="25" t="s">
        <v>153</v>
      </c>
      <c r="J232" s="25" t="s">
        <v>154</v>
      </c>
      <c r="K232" s="25"/>
    </row>
    <row r="233" spans="2:11" x14ac:dyDescent="0.25">
      <c r="B233" s="23">
        <v>231</v>
      </c>
      <c r="C233" s="23" t="s">
        <v>614</v>
      </c>
      <c r="D233" s="23" t="s">
        <v>254</v>
      </c>
      <c r="E233" s="24" t="s">
        <v>615</v>
      </c>
      <c r="F233" s="23" t="s">
        <v>148</v>
      </c>
      <c r="G233" s="23" t="s">
        <v>148</v>
      </c>
      <c r="H233" s="23">
        <v>181</v>
      </c>
      <c r="I233" s="23" t="s">
        <v>153</v>
      </c>
      <c r="J233" s="23" t="s">
        <v>154</v>
      </c>
      <c r="K233" s="23"/>
    </row>
    <row r="234" spans="2:11" x14ac:dyDescent="0.25">
      <c r="B234" s="25">
        <v>232</v>
      </c>
      <c r="C234" s="25" t="s">
        <v>616</v>
      </c>
      <c r="D234" s="25" t="s">
        <v>254</v>
      </c>
      <c r="E234" s="26" t="s">
        <v>617</v>
      </c>
      <c r="F234" s="25" t="s">
        <v>148</v>
      </c>
      <c r="G234" s="25" t="s">
        <v>148</v>
      </c>
      <c r="H234" s="25">
        <v>182</v>
      </c>
      <c r="I234" s="25" t="s">
        <v>153</v>
      </c>
      <c r="J234" s="25" t="s">
        <v>154</v>
      </c>
      <c r="K234" s="25"/>
    </row>
    <row r="235" spans="2:11" x14ac:dyDescent="0.25">
      <c r="B235" s="23">
        <v>233</v>
      </c>
      <c r="C235" s="23" t="s">
        <v>618</v>
      </c>
      <c r="D235" s="23" t="s">
        <v>254</v>
      </c>
      <c r="E235" s="24" t="s">
        <v>619</v>
      </c>
      <c r="F235" s="23" t="s">
        <v>148</v>
      </c>
      <c r="G235" s="23" t="s">
        <v>148</v>
      </c>
      <c r="H235" s="23">
        <v>183</v>
      </c>
      <c r="I235" s="23" t="s">
        <v>153</v>
      </c>
      <c r="J235" s="23" t="s">
        <v>154</v>
      </c>
      <c r="K235" s="23"/>
    </row>
    <row r="236" spans="2:11" x14ac:dyDescent="0.25">
      <c r="B236" s="25">
        <v>234</v>
      </c>
      <c r="C236" s="25" t="s">
        <v>620</v>
      </c>
      <c r="D236" s="25" t="s">
        <v>254</v>
      </c>
      <c r="E236" s="26" t="s">
        <v>621</v>
      </c>
      <c r="F236" s="25" t="s">
        <v>148</v>
      </c>
      <c r="G236" s="25" t="s">
        <v>148</v>
      </c>
      <c r="H236" s="25">
        <v>184</v>
      </c>
      <c r="I236" s="25" t="s">
        <v>153</v>
      </c>
      <c r="J236" s="25" t="s">
        <v>154</v>
      </c>
      <c r="K236" s="25"/>
    </row>
    <row r="237" spans="2:11" x14ac:dyDescent="0.25">
      <c r="B237" s="23">
        <v>235</v>
      </c>
      <c r="C237" s="23" t="s">
        <v>622</v>
      </c>
      <c r="D237" s="23" t="s">
        <v>254</v>
      </c>
      <c r="E237" s="24" t="s">
        <v>623</v>
      </c>
      <c r="F237" s="23" t="s">
        <v>148</v>
      </c>
      <c r="G237" s="23" t="s">
        <v>148</v>
      </c>
      <c r="H237" s="23">
        <v>185</v>
      </c>
      <c r="I237" s="23" t="s">
        <v>153</v>
      </c>
      <c r="J237" s="23" t="s">
        <v>154</v>
      </c>
      <c r="K237" s="23"/>
    </row>
    <row r="238" spans="2:11" x14ac:dyDescent="0.25">
      <c r="B238" s="25">
        <v>236</v>
      </c>
      <c r="C238" s="25" t="s">
        <v>624</v>
      </c>
      <c r="D238" s="25" t="s">
        <v>254</v>
      </c>
      <c r="E238" s="26" t="s">
        <v>625</v>
      </c>
      <c r="F238" s="25" t="s">
        <v>148</v>
      </c>
      <c r="G238" s="25" t="s">
        <v>148</v>
      </c>
      <c r="H238" s="25">
        <v>186</v>
      </c>
      <c r="I238" s="25" t="s">
        <v>153</v>
      </c>
      <c r="J238" s="25" t="s">
        <v>154</v>
      </c>
      <c r="K238" s="25"/>
    </row>
    <row r="239" spans="2:11" x14ac:dyDescent="0.25">
      <c r="B239" s="23">
        <v>237</v>
      </c>
      <c r="C239" s="23" t="s">
        <v>626</v>
      </c>
      <c r="D239" s="23" t="s">
        <v>254</v>
      </c>
      <c r="E239" s="24" t="s">
        <v>627</v>
      </c>
      <c r="F239" s="23" t="s">
        <v>148</v>
      </c>
      <c r="G239" s="23" t="s">
        <v>148</v>
      </c>
      <c r="H239" s="23">
        <v>187</v>
      </c>
      <c r="I239" s="23" t="s">
        <v>153</v>
      </c>
      <c r="J239" s="23" t="s">
        <v>154</v>
      </c>
      <c r="K239" s="23"/>
    </row>
    <row r="240" spans="2:11" x14ac:dyDescent="0.25">
      <c r="B240" s="25">
        <v>238</v>
      </c>
      <c r="C240" s="25" t="s">
        <v>628</v>
      </c>
      <c r="D240" s="25" t="s">
        <v>254</v>
      </c>
      <c r="E240" s="26" t="s">
        <v>629</v>
      </c>
      <c r="F240" s="25" t="s">
        <v>148</v>
      </c>
      <c r="G240" s="25" t="s">
        <v>148</v>
      </c>
      <c r="H240" s="25">
        <v>188</v>
      </c>
      <c r="I240" s="25" t="s">
        <v>153</v>
      </c>
      <c r="J240" s="25" t="s">
        <v>154</v>
      </c>
      <c r="K240" s="25"/>
    </row>
    <row r="241" spans="2:11" x14ac:dyDescent="0.25">
      <c r="B241" s="23">
        <v>239</v>
      </c>
      <c r="C241" s="23" t="s">
        <v>630</v>
      </c>
      <c r="D241" s="23" t="s">
        <v>254</v>
      </c>
      <c r="E241" s="24" t="s">
        <v>631</v>
      </c>
      <c r="F241" s="23" t="s">
        <v>148</v>
      </c>
      <c r="G241" s="23" t="s">
        <v>148</v>
      </c>
      <c r="H241" s="23">
        <v>189</v>
      </c>
      <c r="I241" s="23" t="s">
        <v>153</v>
      </c>
      <c r="J241" s="23" t="s">
        <v>154</v>
      </c>
      <c r="K241" s="23"/>
    </row>
    <row r="242" spans="2:11" x14ac:dyDescent="0.25">
      <c r="B242" s="25">
        <v>240</v>
      </c>
      <c r="C242" s="25" t="s">
        <v>632</v>
      </c>
      <c r="D242" s="25" t="s">
        <v>254</v>
      </c>
      <c r="E242" s="26" t="s">
        <v>633</v>
      </c>
      <c r="F242" s="25" t="s">
        <v>148</v>
      </c>
      <c r="G242" s="25" t="s">
        <v>148</v>
      </c>
      <c r="H242" s="25">
        <v>190</v>
      </c>
      <c r="I242" s="25" t="s">
        <v>153</v>
      </c>
      <c r="J242" s="25" t="s">
        <v>154</v>
      </c>
      <c r="K242" s="25"/>
    </row>
    <row r="243" spans="2:11" x14ac:dyDescent="0.25">
      <c r="B243" s="23">
        <v>241</v>
      </c>
      <c r="C243" s="23" t="s">
        <v>634</v>
      </c>
      <c r="D243" s="23" t="s">
        <v>254</v>
      </c>
      <c r="E243" s="24" t="s">
        <v>635</v>
      </c>
      <c r="F243" s="23" t="s">
        <v>148</v>
      </c>
      <c r="G243" s="23" t="s">
        <v>148</v>
      </c>
      <c r="H243" s="23">
        <v>191</v>
      </c>
      <c r="I243" s="23" t="s">
        <v>153</v>
      </c>
      <c r="J243" s="23" t="s">
        <v>154</v>
      </c>
      <c r="K243" s="23"/>
    </row>
    <row r="244" spans="2:11" x14ac:dyDescent="0.25">
      <c r="B244" s="25">
        <v>242</v>
      </c>
      <c r="C244" s="25" t="s">
        <v>636</v>
      </c>
      <c r="D244" s="25" t="s">
        <v>254</v>
      </c>
      <c r="E244" s="26" t="s">
        <v>637</v>
      </c>
      <c r="F244" s="25" t="s">
        <v>148</v>
      </c>
      <c r="G244" s="25" t="s">
        <v>148</v>
      </c>
      <c r="H244" s="25">
        <v>192</v>
      </c>
      <c r="I244" s="25" t="s">
        <v>153</v>
      </c>
      <c r="J244" s="25" t="s">
        <v>154</v>
      </c>
      <c r="K244" s="25"/>
    </row>
    <row r="245" spans="2:11" x14ac:dyDescent="0.25">
      <c r="B245" s="23">
        <v>243</v>
      </c>
      <c r="C245" s="23" t="s">
        <v>638</v>
      </c>
      <c r="D245" s="23" t="s">
        <v>254</v>
      </c>
      <c r="E245" s="24" t="s">
        <v>639</v>
      </c>
      <c r="F245" s="23" t="s">
        <v>148</v>
      </c>
      <c r="G245" s="23" t="s">
        <v>148</v>
      </c>
      <c r="H245" s="23">
        <v>193</v>
      </c>
      <c r="I245" s="23" t="s">
        <v>153</v>
      </c>
      <c r="J245" s="23" t="s">
        <v>154</v>
      </c>
      <c r="K245" s="23"/>
    </row>
    <row r="246" spans="2:11" x14ac:dyDescent="0.25">
      <c r="B246" s="25">
        <v>244</v>
      </c>
      <c r="C246" s="25" t="s">
        <v>640</v>
      </c>
      <c r="D246" s="25" t="s">
        <v>254</v>
      </c>
      <c r="E246" s="26" t="s">
        <v>641</v>
      </c>
      <c r="F246" s="25" t="s">
        <v>148</v>
      </c>
      <c r="G246" s="25" t="s">
        <v>148</v>
      </c>
      <c r="H246" s="25">
        <v>194</v>
      </c>
      <c r="I246" s="25" t="s">
        <v>153</v>
      </c>
      <c r="J246" s="25" t="s">
        <v>154</v>
      </c>
      <c r="K246" s="25"/>
    </row>
    <row r="247" spans="2:11" x14ac:dyDescent="0.25">
      <c r="B247" s="23">
        <v>245</v>
      </c>
      <c r="C247" s="23" t="s">
        <v>642</v>
      </c>
      <c r="D247" s="23" t="s">
        <v>254</v>
      </c>
      <c r="E247" s="24" t="s">
        <v>643</v>
      </c>
      <c r="F247" s="23" t="s">
        <v>148</v>
      </c>
      <c r="G247" s="23" t="s">
        <v>148</v>
      </c>
      <c r="H247" s="23">
        <v>195</v>
      </c>
      <c r="I247" s="23" t="s">
        <v>153</v>
      </c>
      <c r="J247" s="23" t="s">
        <v>154</v>
      </c>
      <c r="K247" s="23"/>
    </row>
    <row r="248" spans="2:11" x14ac:dyDescent="0.25">
      <c r="B248" s="25">
        <v>246</v>
      </c>
      <c r="C248" s="25" t="s">
        <v>644</v>
      </c>
      <c r="D248" s="25" t="s">
        <v>254</v>
      </c>
      <c r="E248" s="26" t="s">
        <v>645</v>
      </c>
      <c r="F248" s="25" t="s">
        <v>148</v>
      </c>
      <c r="G248" s="25" t="s">
        <v>148</v>
      </c>
      <c r="H248" s="25">
        <v>196</v>
      </c>
      <c r="I248" s="25" t="s">
        <v>153</v>
      </c>
      <c r="J248" s="25" t="s">
        <v>154</v>
      </c>
      <c r="K248" s="25"/>
    </row>
    <row r="249" spans="2:11" x14ac:dyDescent="0.25">
      <c r="B249" s="23">
        <v>247</v>
      </c>
      <c r="C249" s="23" t="s">
        <v>646</v>
      </c>
      <c r="D249" s="23" t="s">
        <v>254</v>
      </c>
      <c r="E249" s="24" t="s">
        <v>647</v>
      </c>
      <c r="F249" s="23" t="s">
        <v>148</v>
      </c>
      <c r="G249" s="23" t="s">
        <v>148</v>
      </c>
      <c r="H249" s="23">
        <v>197</v>
      </c>
      <c r="I249" s="23" t="s">
        <v>153</v>
      </c>
      <c r="J249" s="23" t="s">
        <v>154</v>
      </c>
      <c r="K249" s="23"/>
    </row>
    <row r="250" spans="2:11" x14ac:dyDescent="0.25">
      <c r="B250" s="25">
        <v>248</v>
      </c>
      <c r="C250" s="25" t="s">
        <v>648</v>
      </c>
      <c r="D250" s="25" t="s">
        <v>254</v>
      </c>
      <c r="E250" s="26" t="s">
        <v>649</v>
      </c>
      <c r="F250" s="25" t="s">
        <v>148</v>
      </c>
      <c r="G250" s="25" t="s">
        <v>148</v>
      </c>
      <c r="H250" s="25">
        <v>198</v>
      </c>
      <c r="I250" s="25" t="s">
        <v>153</v>
      </c>
      <c r="J250" s="25" t="s">
        <v>154</v>
      </c>
      <c r="K250" s="25"/>
    </row>
    <row r="251" spans="2:11" x14ac:dyDescent="0.25">
      <c r="B251" s="23">
        <v>249</v>
      </c>
      <c r="C251" s="23" t="s">
        <v>650</v>
      </c>
      <c r="D251" s="23" t="s">
        <v>254</v>
      </c>
      <c r="E251" s="24" t="s">
        <v>651</v>
      </c>
      <c r="F251" s="23" t="s">
        <v>148</v>
      </c>
      <c r="G251" s="23" t="s">
        <v>148</v>
      </c>
      <c r="H251" s="23">
        <v>199</v>
      </c>
      <c r="I251" s="23" t="s">
        <v>153</v>
      </c>
      <c r="J251" s="23" t="s">
        <v>154</v>
      </c>
      <c r="K251" s="23"/>
    </row>
    <row r="252" spans="2:11" x14ac:dyDescent="0.25">
      <c r="B252" s="25">
        <v>250</v>
      </c>
      <c r="C252" s="25" t="s">
        <v>652</v>
      </c>
      <c r="D252" s="25" t="s">
        <v>254</v>
      </c>
      <c r="E252" s="26" t="s">
        <v>653</v>
      </c>
      <c r="F252" s="25" t="s">
        <v>148</v>
      </c>
      <c r="G252" s="25" t="s">
        <v>148</v>
      </c>
      <c r="H252" s="25">
        <v>200</v>
      </c>
      <c r="I252" s="25" t="s">
        <v>153</v>
      </c>
      <c r="J252" s="25" t="s">
        <v>154</v>
      </c>
      <c r="K252" s="25"/>
    </row>
    <row r="253" spans="2:11" x14ac:dyDescent="0.25">
      <c r="B253" s="23">
        <v>251</v>
      </c>
      <c r="C253" s="23" t="s">
        <v>654</v>
      </c>
      <c r="D253" s="23" t="s">
        <v>254</v>
      </c>
      <c r="E253" s="24" t="s">
        <v>655</v>
      </c>
      <c r="F253" s="23" t="s">
        <v>148</v>
      </c>
      <c r="G253" s="23" t="s">
        <v>148</v>
      </c>
      <c r="H253" s="23">
        <v>201</v>
      </c>
      <c r="I253" s="23" t="s">
        <v>153</v>
      </c>
      <c r="J253" s="23" t="s">
        <v>154</v>
      </c>
      <c r="K253" s="23"/>
    </row>
    <row r="254" spans="2:11" x14ac:dyDescent="0.25">
      <c r="B254" s="25">
        <v>252</v>
      </c>
      <c r="C254" s="25" t="s">
        <v>656</v>
      </c>
      <c r="D254" s="25" t="s">
        <v>254</v>
      </c>
      <c r="E254" s="26" t="s">
        <v>657</v>
      </c>
      <c r="F254" s="25" t="s">
        <v>148</v>
      </c>
      <c r="G254" s="25" t="s">
        <v>148</v>
      </c>
      <c r="H254" s="25">
        <v>202</v>
      </c>
      <c r="I254" s="25" t="s">
        <v>153</v>
      </c>
      <c r="J254" s="25" t="s">
        <v>154</v>
      </c>
      <c r="K254" s="25"/>
    </row>
    <row r="255" spans="2:11" x14ac:dyDescent="0.25">
      <c r="B255" s="23">
        <v>253</v>
      </c>
      <c r="C255" s="23" t="s">
        <v>658</v>
      </c>
      <c r="D255" s="23" t="s">
        <v>254</v>
      </c>
      <c r="E255" s="24" t="s">
        <v>659</v>
      </c>
      <c r="F255" s="23" t="s">
        <v>148</v>
      </c>
      <c r="G255" s="23" t="s">
        <v>148</v>
      </c>
      <c r="H255" s="23">
        <v>203</v>
      </c>
      <c r="I255" s="23" t="s">
        <v>153</v>
      </c>
      <c r="J255" s="23" t="s">
        <v>154</v>
      </c>
      <c r="K255" s="23"/>
    </row>
    <row r="256" spans="2:11" x14ac:dyDescent="0.25">
      <c r="B256" s="25">
        <v>254</v>
      </c>
      <c r="C256" s="25" t="s">
        <v>660</v>
      </c>
      <c r="D256" s="25" t="s">
        <v>254</v>
      </c>
      <c r="E256" s="26" t="s">
        <v>661</v>
      </c>
      <c r="F256" s="25" t="s">
        <v>148</v>
      </c>
      <c r="G256" s="25" t="s">
        <v>148</v>
      </c>
      <c r="H256" s="25">
        <v>204</v>
      </c>
      <c r="I256" s="25" t="s">
        <v>153</v>
      </c>
      <c r="J256" s="25" t="s">
        <v>154</v>
      </c>
      <c r="K256" s="25"/>
    </row>
    <row r="257" spans="2:11" x14ac:dyDescent="0.25">
      <c r="B257" s="23">
        <v>255</v>
      </c>
      <c r="C257" s="23" t="s">
        <v>662</v>
      </c>
      <c r="D257" s="23" t="s">
        <v>254</v>
      </c>
      <c r="E257" s="24" t="s">
        <v>663</v>
      </c>
      <c r="F257" s="23" t="s">
        <v>148</v>
      </c>
      <c r="G257" s="23" t="s">
        <v>148</v>
      </c>
      <c r="H257" s="23">
        <v>205</v>
      </c>
      <c r="I257" s="23" t="s">
        <v>153</v>
      </c>
      <c r="J257" s="23" t="s">
        <v>154</v>
      </c>
      <c r="K257" s="23"/>
    </row>
    <row r="258" spans="2:11" x14ac:dyDescent="0.25">
      <c r="B258" s="25">
        <v>256</v>
      </c>
      <c r="C258" s="25" t="s">
        <v>664</v>
      </c>
      <c r="D258" s="25" t="s">
        <v>254</v>
      </c>
      <c r="E258" s="26" t="s">
        <v>665</v>
      </c>
      <c r="F258" s="25" t="s">
        <v>148</v>
      </c>
      <c r="G258" s="25" t="s">
        <v>148</v>
      </c>
      <c r="H258" s="25">
        <v>206</v>
      </c>
      <c r="I258" s="25" t="s">
        <v>153</v>
      </c>
      <c r="J258" s="25" t="s">
        <v>154</v>
      </c>
      <c r="K258" s="25"/>
    </row>
    <row r="259" spans="2:11" x14ac:dyDescent="0.25">
      <c r="B259" s="23">
        <v>257</v>
      </c>
      <c r="C259" s="23" t="s">
        <v>666</v>
      </c>
      <c r="D259" s="23" t="s">
        <v>254</v>
      </c>
      <c r="E259" s="24" t="s">
        <v>667</v>
      </c>
      <c r="F259" s="23" t="s">
        <v>148</v>
      </c>
      <c r="G259" s="23" t="s">
        <v>148</v>
      </c>
      <c r="H259" s="23">
        <v>207</v>
      </c>
      <c r="I259" s="23" t="s">
        <v>153</v>
      </c>
      <c r="J259" s="23" t="s">
        <v>154</v>
      </c>
      <c r="K259" s="23"/>
    </row>
    <row r="260" spans="2:11" x14ac:dyDescent="0.25">
      <c r="B260" s="25">
        <v>258</v>
      </c>
      <c r="C260" s="25" t="s">
        <v>668</v>
      </c>
      <c r="D260" s="25" t="s">
        <v>254</v>
      </c>
      <c r="E260" s="26" t="s">
        <v>669</v>
      </c>
      <c r="F260" s="25" t="s">
        <v>148</v>
      </c>
      <c r="G260" s="25" t="s">
        <v>148</v>
      </c>
      <c r="H260" s="25">
        <v>208</v>
      </c>
      <c r="I260" s="25" t="s">
        <v>153</v>
      </c>
      <c r="J260" s="25" t="s">
        <v>154</v>
      </c>
      <c r="K260" s="25"/>
    </row>
    <row r="261" spans="2:11" x14ac:dyDescent="0.25">
      <c r="B261" s="23">
        <v>259</v>
      </c>
      <c r="C261" s="23" t="s">
        <v>670</v>
      </c>
      <c r="D261" s="23" t="s">
        <v>254</v>
      </c>
      <c r="E261" s="24" t="s">
        <v>671</v>
      </c>
      <c r="F261" s="23" t="s">
        <v>148</v>
      </c>
      <c r="G261" s="23" t="s">
        <v>148</v>
      </c>
      <c r="H261" s="23">
        <v>209</v>
      </c>
      <c r="I261" s="23" t="s">
        <v>153</v>
      </c>
      <c r="J261" s="23" t="s">
        <v>154</v>
      </c>
      <c r="K261" s="23"/>
    </row>
    <row r="262" spans="2:11" x14ac:dyDescent="0.25">
      <c r="B262" s="25">
        <v>260</v>
      </c>
      <c r="C262" s="25" t="s">
        <v>672</v>
      </c>
      <c r="D262" s="25" t="s">
        <v>254</v>
      </c>
      <c r="E262" s="26" t="s">
        <v>673</v>
      </c>
      <c r="F262" s="25" t="s">
        <v>148</v>
      </c>
      <c r="G262" s="25" t="s">
        <v>148</v>
      </c>
      <c r="H262" s="25">
        <v>210</v>
      </c>
      <c r="I262" s="25" t="s">
        <v>153</v>
      </c>
      <c r="J262" s="25" t="s">
        <v>154</v>
      </c>
      <c r="K262" s="25"/>
    </row>
    <row r="263" spans="2:11" x14ac:dyDescent="0.25">
      <c r="B263" s="23">
        <v>261</v>
      </c>
      <c r="C263" s="23" t="s">
        <v>674</v>
      </c>
      <c r="D263" s="23" t="s">
        <v>254</v>
      </c>
      <c r="E263" s="24" t="s">
        <v>675</v>
      </c>
      <c r="F263" s="23" t="s">
        <v>148</v>
      </c>
      <c r="G263" s="23" t="s">
        <v>148</v>
      </c>
      <c r="H263" s="23">
        <v>211</v>
      </c>
      <c r="I263" s="23" t="s">
        <v>153</v>
      </c>
      <c r="J263" s="23" t="s">
        <v>154</v>
      </c>
      <c r="K263" s="23"/>
    </row>
    <row r="264" spans="2:11" x14ac:dyDescent="0.25">
      <c r="B264" s="25">
        <v>262</v>
      </c>
      <c r="C264" s="25" t="s">
        <v>676</v>
      </c>
      <c r="D264" s="25" t="s">
        <v>254</v>
      </c>
      <c r="E264" s="26" t="s">
        <v>677</v>
      </c>
      <c r="F264" s="25" t="s">
        <v>148</v>
      </c>
      <c r="G264" s="25" t="s">
        <v>148</v>
      </c>
      <c r="H264" s="25">
        <v>212</v>
      </c>
      <c r="I264" s="25" t="s">
        <v>153</v>
      </c>
      <c r="J264" s="25" t="s">
        <v>154</v>
      </c>
      <c r="K264" s="25"/>
    </row>
    <row r="265" spans="2:11" x14ac:dyDescent="0.25">
      <c r="B265" s="23">
        <v>263</v>
      </c>
      <c r="C265" s="23" t="s">
        <v>678</v>
      </c>
      <c r="D265" s="23" t="s">
        <v>254</v>
      </c>
      <c r="E265" s="24" t="s">
        <v>679</v>
      </c>
      <c r="F265" s="23" t="s">
        <v>148</v>
      </c>
      <c r="G265" s="23" t="s">
        <v>148</v>
      </c>
      <c r="H265" s="23">
        <v>213</v>
      </c>
      <c r="I265" s="23" t="s">
        <v>153</v>
      </c>
      <c r="J265" s="23" t="s">
        <v>154</v>
      </c>
      <c r="K265" s="23"/>
    </row>
    <row r="266" spans="2:11" x14ac:dyDescent="0.25">
      <c r="B266" s="25">
        <v>264</v>
      </c>
      <c r="C266" s="25" t="s">
        <v>680</v>
      </c>
      <c r="D266" s="25" t="s">
        <v>254</v>
      </c>
      <c r="E266" s="26" t="s">
        <v>681</v>
      </c>
      <c r="F266" s="25" t="s">
        <v>148</v>
      </c>
      <c r="G266" s="25" t="s">
        <v>148</v>
      </c>
      <c r="H266" s="25">
        <v>214</v>
      </c>
      <c r="I266" s="25" t="s">
        <v>153</v>
      </c>
      <c r="J266" s="25" t="s">
        <v>154</v>
      </c>
      <c r="K266" s="25"/>
    </row>
    <row r="267" spans="2:11" x14ac:dyDescent="0.25">
      <c r="B267" s="23">
        <v>265</v>
      </c>
      <c r="C267" s="23" t="s">
        <v>682</v>
      </c>
      <c r="D267" s="23" t="s">
        <v>254</v>
      </c>
      <c r="E267" s="24" t="s">
        <v>683</v>
      </c>
      <c r="F267" s="23" t="s">
        <v>148</v>
      </c>
      <c r="G267" s="23" t="s">
        <v>148</v>
      </c>
      <c r="H267" s="23">
        <v>215</v>
      </c>
      <c r="I267" s="23" t="s">
        <v>153</v>
      </c>
      <c r="J267" s="23" t="s">
        <v>154</v>
      </c>
      <c r="K267" s="23"/>
    </row>
    <row r="268" spans="2:11" x14ac:dyDescent="0.25">
      <c r="B268" s="25">
        <v>266</v>
      </c>
      <c r="C268" s="25" t="s">
        <v>684</v>
      </c>
      <c r="D268" s="25" t="s">
        <v>254</v>
      </c>
      <c r="E268" s="26" t="s">
        <v>685</v>
      </c>
      <c r="F268" s="25" t="s">
        <v>148</v>
      </c>
      <c r="G268" s="25" t="s">
        <v>148</v>
      </c>
      <c r="H268" s="25">
        <v>216</v>
      </c>
      <c r="I268" s="25" t="s">
        <v>153</v>
      </c>
      <c r="J268" s="25" t="s">
        <v>154</v>
      </c>
      <c r="K268" s="25"/>
    </row>
    <row r="269" spans="2:11" x14ac:dyDescent="0.25">
      <c r="B269" s="23">
        <v>267</v>
      </c>
      <c r="C269" s="23" t="s">
        <v>686</v>
      </c>
      <c r="D269" s="23" t="s">
        <v>254</v>
      </c>
      <c r="E269" s="24" t="s">
        <v>687</v>
      </c>
      <c r="F269" s="23" t="s">
        <v>148</v>
      </c>
      <c r="G269" s="23" t="s">
        <v>148</v>
      </c>
      <c r="H269" s="23">
        <v>217</v>
      </c>
      <c r="I269" s="23" t="s">
        <v>153</v>
      </c>
      <c r="J269" s="23" t="s">
        <v>154</v>
      </c>
      <c r="K269" s="23"/>
    </row>
    <row r="270" spans="2:11" x14ac:dyDescent="0.25">
      <c r="B270" s="25">
        <v>268</v>
      </c>
      <c r="C270" s="25" t="s">
        <v>688</v>
      </c>
      <c r="D270" s="25" t="s">
        <v>254</v>
      </c>
      <c r="E270" s="26" t="s">
        <v>689</v>
      </c>
      <c r="F270" s="25" t="s">
        <v>148</v>
      </c>
      <c r="G270" s="25" t="s">
        <v>148</v>
      </c>
      <c r="H270" s="25">
        <v>218</v>
      </c>
      <c r="I270" s="25" t="s">
        <v>153</v>
      </c>
      <c r="J270" s="25" t="s">
        <v>154</v>
      </c>
      <c r="K270" s="25"/>
    </row>
    <row r="271" spans="2:11" x14ac:dyDescent="0.25">
      <c r="B271" s="23">
        <v>269</v>
      </c>
      <c r="C271" s="23" t="s">
        <v>690</v>
      </c>
      <c r="D271" s="23" t="s">
        <v>254</v>
      </c>
      <c r="E271" s="24" t="s">
        <v>691</v>
      </c>
      <c r="F271" s="23" t="s">
        <v>148</v>
      </c>
      <c r="G271" s="23" t="s">
        <v>148</v>
      </c>
      <c r="H271" s="23">
        <v>219</v>
      </c>
      <c r="I271" s="23" t="s">
        <v>153</v>
      </c>
      <c r="J271" s="23" t="s">
        <v>154</v>
      </c>
      <c r="K271" s="23"/>
    </row>
    <row r="272" spans="2:11" x14ac:dyDescent="0.25">
      <c r="B272" s="25">
        <v>270</v>
      </c>
      <c r="C272" s="25" t="s">
        <v>692</v>
      </c>
      <c r="D272" s="25" t="s">
        <v>254</v>
      </c>
      <c r="E272" s="26" t="s">
        <v>693</v>
      </c>
      <c r="F272" s="25" t="s">
        <v>148</v>
      </c>
      <c r="G272" s="25" t="s">
        <v>148</v>
      </c>
      <c r="H272" s="25">
        <v>220</v>
      </c>
      <c r="I272" s="25" t="s">
        <v>153</v>
      </c>
      <c r="J272" s="25" t="s">
        <v>154</v>
      </c>
      <c r="K272" s="25"/>
    </row>
    <row r="273" spans="2:11" x14ac:dyDescent="0.25">
      <c r="B273" s="23">
        <v>271</v>
      </c>
      <c r="C273" s="23" t="s">
        <v>694</v>
      </c>
      <c r="D273" s="23" t="s">
        <v>254</v>
      </c>
      <c r="E273" s="24" t="s">
        <v>695</v>
      </c>
      <c r="F273" s="23" t="s">
        <v>148</v>
      </c>
      <c r="G273" s="23" t="s">
        <v>148</v>
      </c>
      <c r="H273" s="23">
        <v>221</v>
      </c>
      <c r="I273" s="23" t="s">
        <v>153</v>
      </c>
      <c r="J273" s="23" t="s">
        <v>154</v>
      </c>
      <c r="K273" s="23"/>
    </row>
    <row r="274" spans="2:11" x14ac:dyDescent="0.25">
      <c r="B274" s="25">
        <v>272</v>
      </c>
      <c r="C274" s="25" t="s">
        <v>696</v>
      </c>
      <c r="D274" s="25" t="s">
        <v>254</v>
      </c>
      <c r="E274" s="26" t="s">
        <v>697</v>
      </c>
      <c r="F274" s="25" t="s">
        <v>148</v>
      </c>
      <c r="G274" s="25" t="s">
        <v>148</v>
      </c>
      <c r="H274" s="25">
        <v>222</v>
      </c>
      <c r="I274" s="25" t="s">
        <v>153</v>
      </c>
      <c r="J274" s="25" t="s">
        <v>154</v>
      </c>
      <c r="K274" s="25"/>
    </row>
    <row r="275" spans="2:11" x14ac:dyDescent="0.25">
      <c r="B275" s="23">
        <v>273</v>
      </c>
      <c r="C275" s="23" t="s">
        <v>698</v>
      </c>
      <c r="D275" s="23" t="s">
        <v>254</v>
      </c>
      <c r="E275" s="24" t="s">
        <v>699</v>
      </c>
      <c r="F275" s="23" t="s">
        <v>148</v>
      </c>
      <c r="G275" s="23" t="s">
        <v>148</v>
      </c>
      <c r="H275" s="23">
        <v>223</v>
      </c>
      <c r="I275" s="23" t="s">
        <v>153</v>
      </c>
      <c r="J275" s="23" t="s">
        <v>154</v>
      </c>
      <c r="K275" s="23"/>
    </row>
    <row r="276" spans="2:11" x14ac:dyDescent="0.25">
      <c r="B276" s="25">
        <v>274</v>
      </c>
      <c r="C276" s="25" t="s">
        <v>700</v>
      </c>
      <c r="D276" s="25" t="s">
        <v>254</v>
      </c>
      <c r="E276" s="26" t="s">
        <v>701</v>
      </c>
      <c r="F276" s="25" t="s">
        <v>148</v>
      </c>
      <c r="G276" s="25" t="s">
        <v>148</v>
      </c>
      <c r="H276" s="25">
        <v>224</v>
      </c>
      <c r="I276" s="25" t="s">
        <v>153</v>
      </c>
      <c r="J276" s="25" t="s">
        <v>154</v>
      </c>
      <c r="K276" s="25"/>
    </row>
    <row r="277" spans="2:11" x14ac:dyDescent="0.25">
      <c r="B277" s="23">
        <v>275</v>
      </c>
      <c r="C277" s="23" t="s">
        <v>702</v>
      </c>
      <c r="D277" s="23" t="s">
        <v>254</v>
      </c>
      <c r="E277" s="24" t="s">
        <v>703</v>
      </c>
      <c r="F277" s="23" t="s">
        <v>148</v>
      </c>
      <c r="G277" s="23" t="s">
        <v>148</v>
      </c>
      <c r="H277" s="23">
        <v>225</v>
      </c>
      <c r="I277" s="23" t="s">
        <v>153</v>
      </c>
      <c r="J277" s="23" t="s">
        <v>154</v>
      </c>
      <c r="K277" s="23"/>
    </row>
    <row r="278" spans="2:11" x14ac:dyDescent="0.25">
      <c r="B278" s="25">
        <v>276</v>
      </c>
      <c r="C278" s="25" t="s">
        <v>704</v>
      </c>
      <c r="D278" s="25" t="s">
        <v>254</v>
      </c>
      <c r="E278" s="26" t="s">
        <v>705</v>
      </c>
      <c r="F278" s="25" t="s">
        <v>148</v>
      </c>
      <c r="G278" s="25" t="s">
        <v>148</v>
      </c>
      <c r="H278" s="25">
        <v>226</v>
      </c>
      <c r="I278" s="25" t="s">
        <v>153</v>
      </c>
      <c r="J278" s="25" t="s">
        <v>154</v>
      </c>
      <c r="K278" s="25"/>
    </row>
    <row r="279" spans="2:11" x14ac:dyDescent="0.25">
      <c r="B279" s="23">
        <v>277</v>
      </c>
      <c r="C279" s="23" t="s">
        <v>706</v>
      </c>
      <c r="D279" s="23" t="s">
        <v>254</v>
      </c>
      <c r="E279" s="24" t="s">
        <v>707</v>
      </c>
      <c r="F279" s="23" t="s">
        <v>148</v>
      </c>
      <c r="G279" s="23" t="s">
        <v>148</v>
      </c>
      <c r="H279" s="23">
        <v>227</v>
      </c>
      <c r="I279" s="23" t="s">
        <v>153</v>
      </c>
      <c r="J279" s="23" t="s">
        <v>154</v>
      </c>
      <c r="K279" s="23"/>
    </row>
    <row r="280" spans="2:11" x14ac:dyDescent="0.25">
      <c r="B280" s="25">
        <v>278</v>
      </c>
      <c r="C280" s="25" t="s">
        <v>708</v>
      </c>
      <c r="D280" s="25" t="s">
        <v>254</v>
      </c>
      <c r="E280" s="26" t="s">
        <v>709</v>
      </c>
      <c r="F280" s="25" t="s">
        <v>148</v>
      </c>
      <c r="G280" s="25" t="s">
        <v>148</v>
      </c>
      <c r="H280" s="25">
        <v>228</v>
      </c>
      <c r="I280" s="25" t="s">
        <v>153</v>
      </c>
      <c r="J280" s="25" t="s">
        <v>154</v>
      </c>
      <c r="K280" s="25"/>
    </row>
    <row r="281" spans="2:11" x14ac:dyDescent="0.25">
      <c r="B281" s="23">
        <v>279</v>
      </c>
      <c r="C281" s="23" t="s">
        <v>710</v>
      </c>
      <c r="D281" s="23" t="s">
        <v>254</v>
      </c>
      <c r="E281" s="24" t="s">
        <v>711</v>
      </c>
      <c r="F281" s="23" t="s">
        <v>148</v>
      </c>
      <c r="G281" s="23" t="s">
        <v>148</v>
      </c>
      <c r="H281" s="23">
        <v>229</v>
      </c>
      <c r="I281" s="23" t="s">
        <v>153</v>
      </c>
      <c r="J281" s="23" t="s">
        <v>154</v>
      </c>
      <c r="K281" s="23"/>
    </row>
    <row r="282" spans="2:11" x14ac:dyDescent="0.25">
      <c r="B282" s="25">
        <v>280</v>
      </c>
      <c r="C282" s="25" t="s">
        <v>712</v>
      </c>
      <c r="D282" s="25" t="s">
        <v>254</v>
      </c>
      <c r="E282" s="26" t="s">
        <v>713</v>
      </c>
      <c r="F282" s="25" t="s">
        <v>148</v>
      </c>
      <c r="G282" s="25" t="s">
        <v>148</v>
      </c>
      <c r="H282" s="25">
        <v>230</v>
      </c>
      <c r="I282" s="25" t="s">
        <v>153</v>
      </c>
      <c r="J282" s="25" t="s">
        <v>154</v>
      </c>
      <c r="K282" s="25"/>
    </row>
    <row r="283" spans="2:11" x14ac:dyDescent="0.25">
      <c r="B283" s="23">
        <v>281</v>
      </c>
      <c r="C283" s="23" t="s">
        <v>714</v>
      </c>
      <c r="D283" s="23" t="s">
        <v>254</v>
      </c>
      <c r="E283" s="24" t="s">
        <v>715</v>
      </c>
      <c r="F283" s="23" t="s">
        <v>148</v>
      </c>
      <c r="G283" s="23" t="s">
        <v>148</v>
      </c>
      <c r="H283" s="23">
        <v>231</v>
      </c>
      <c r="I283" s="23" t="s">
        <v>153</v>
      </c>
      <c r="J283" s="23" t="s">
        <v>154</v>
      </c>
      <c r="K283" s="23"/>
    </row>
    <row r="284" spans="2:11" x14ac:dyDescent="0.25">
      <c r="B284" s="25">
        <v>282</v>
      </c>
      <c r="C284" s="25" t="s">
        <v>716</v>
      </c>
      <c r="D284" s="25" t="s">
        <v>254</v>
      </c>
      <c r="E284" s="26" t="s">
        <v>717</v>
      </c>
      <c r="F284" s="25" t="s">
        <v>148</v>
      </c>
      <c r="G284" s="25" t="s">
        <v>148</v>
      </c>
      <c r="H284" s="25">
        <v>232</v>
      </c>
      <c r="I284" s="25" t="s">
        <v>153</v>
      </c>
      <c r="J284" s="25" t="s">
        <v>154</v>
      </c>
      <c r="K284" s="25"/>
    </row>
    <row r="285" spans="2:11" x14ac:dyDescent="0.25">
      <c r="B285" s="23">
        <v>283</v>
      </c>
      <c r="C285" s="23" t="s">
        <v>718</v>
      </c>
      <c r="D285" s="23" t="s">
        <v>254</v>
      </c>
      <c r="E285" s="24" t="s">
        <v>719</v>
      </c>
      <c r="F285" s="23" t="s">
        <v>148</v>
      </c>
      <c r="G285" s="23" t="s">
        <v>148</v>
      </c>
      <c r="H285" s="23">
        <v>233</v>
      </c>
      <c r="I285" s="23" t="s">
        <v>153</v>
      </c>
      <c r="J285" s="23" t="s">
        <v>154</v>
      </c>
      <c r="K285" s="23"/>
    </row>
    <row r="286" spans="2:11" x14ac:dyDescent="0.25">
      <c r="B286" s="25">
        <v>284</v>
      </c>
      <c r="C286" s="25" t="s">
        <v>720</v>
      </c>
      <c r="D286" s="25" t="s">
        <v>254</v>
      </c>
      <c r="E286" s="26" t="s">
        <v>721</v>
      </c>
      <c r="F286" s="25" t="s">
        <v>148</v>
      </c>
      <c r="G286" s="25" t="s">
        <v>148</v>
      </c>
      <c r="H286" s="25">
        <v>234</v>
      </c>
      <c r="I286" s="25" t="s">
        <v>153</v>
      </c>
      <c r="J286" s="25" t="s">
        <v>154</v>
      </c>
      <c r="K286" s="25"/>
    </row>
    <row r="287" spans="2:11" x14ac:dyDescent="0.25">
      <c r="B287" s="23">
        <v>285</v>
      </c>
      <c r="C287" s="23" t="s">
        <v>722</v>
      </c>
      <c r="D287" s="23" t="s">
        <v>254</v>
      </c>
      <c r="E287" s="24" t="s">
        <v>723</v>
      </c>
      <c r="F287" s="23" t="s">
        <v>148</v>
      </c>
      <c r="G287" s="23" t="s">
        <v>148</v>
      </c>
      <c r="H287" s="23">
        <v>235</v>
      </c>
      <c r="I287" s="23" t="s">
        <v>153</v>
      </c>
      <c r="J287" s="23" t="s">
        <v>154</v>
      </c>
      <c r="K287" s="23"/>
    </row>
    <row r="288" spans="2:11" x14ac:dyDescent="0.25">
      <c r="B288" s="25">
        <v>286</v>
      </c>
      <c r="C288" s="25" t="s">
        <v>724</v>
      </c>
      <c r="D288" s="25" t="s">
        <v>254</v>
      </c>
      <c r="E288" s="26" t="s">
        <v>725</v>
      </c>
      <c r="F288" s="25" t="s">
        <v>148</v>
      </c>
      <c r="G288" s="25" t="s">
        <v>148</v>
      </c>
      <c r="H288" s="25">
        <v>236</v>
      </c>
      <c r="I288" s="25" t="s">
        <v>153</v>
      </c>
      <c r="J288" s="25" t="s">
        <v>154</v>
      </c>
      <c r="K288" s="25"/>
    </row>
    <row r="289" spans="2:11" x14ac:dyDescent="0.25">
      <c r="B289" s="23">
        <v>287</v>
      </c>
      <c r="C289" s="23" t="s">
        <v>726</v>
      </c>
      <c r="D289" s="23" t="s">
        <v>254</v>
      </c>
      <c r="E289" s="24" t="s">
        <v>727</v>
      </c>
      <c r="F289" s="23" t="s">
        <v>148</v>
      </c>
      <c r="G289" s="23" t="s">
        <v>148</v>
      </c>
      <c r="H289" s="23">
        <v>237</v>
      </c>
      <c r="I289" s="23" t="s">
        <v>153</v>
      </c>
      <c r="J289" s="23" t="s">
        <v>154</v>
      </c>
      <c r="K289" s="23"/>
    </row>
    <row r="290" spans="2:11" x14ac:dyDescent="0.25">
      <c r="B290" s="25">
        <v>288</v>
      </c>
      <c r="C290" s="25" t="s">
        <v>728</v>
      </c>
      <c r="D290" s="25" t="s">
        <v>254</v>
      </c>
      <c r="E290" s="26" t="s">
        <v>729</v>
      </c>
      <c r="F290" s="25" t="s">
        <v>148</v>
      </c>
      <c r="G290" s="25" t="s">
        <v>148</v>
      </c>
      <c r="H290" s="25">
        <v>238</v>
      </c>
      <c r="I290" s="25" t="s">
        <v>153</v>
      </c>
      <c r="J290" s="25" t="s">
        <v>154</v>
      </c>
      <c r="K290" s="25"/>
    </row>
    <row r="291" spans="2:11" x14ac:dyDescent="0.25">
      <c r="B291" s="23">
        <v>289</v>
      </c>
      <c r="C291" s="23" t="s">
        <v>730</v>
      </c>
      <c r="D291" s="23" t="s">
        <v>254</v>
      </c>
      <c r="E291" s="24" t="s">
        <v>731</v>
      </c>
      <c r="F291" s="23" t="s">
        <v>148</v>
      </c>
      <c r="G291" s="23" t="s">
        <v>148</v>
      </c>
      <c r="H291" s="23">
        <v>239</v>
      </c>
      <c r="I291" s="23" t="s">
        <v>153</v>
      </c>
      <c r="J291" s="23" t="s">
        <v>154</v>
      </c>
      <c r="K291" s="23"/>
    </row>
    <row r="292" spans="2:11" x14ac:dyDescent="0.25">
      <c r="B292" s="25">
        <v>290</v>
      </c>
      <c r="C292" s="25" t="s">
        <v>732</v>
      </c>
      <c r="D292" s="25" t="s">
        <v>254</v>
      </c>
      <c r="E292" s="26" t="s">
        <v>733</v>
      </c>
      <c r="F292" s="25" t="s">
        <v>148</v>
      </c>
      <c r="G292" s="25" t="s">
        <v>148</v>
      </c>
      <c r="H292" s="25">
        <v>240</v>
      </c>
      <c r="I292" s="25" t="s">
        <v>153</v>
      </c>
      <c r="J292" s="25" t="s">
        <v>154</v>
      </c>
      <c r="K292" s="25"/>
    </row>
    <row r="293" spans="2:11" x14ac:dyDescent="0.25">
      <c r="B293" s="23">
        <v>291</v>
      </c>
      <c r="C293" s="23" t="s">
        <v>734</v>
      </c>
      <c r="D293" s="23" t="s">
        <v>254</v>
      </c>
      <c r="E293" s="24" t="s">
        <v>735</v>
      </c>
      <c r="F293" s="23" t="s">
        <v>148</v>
      </c>
      <c r="G293" s="23" t="s">
        <v>148</v>
      </c>
      <c r="H293" s="23">
        <v>241</v>
      </c>
      <c r="I293" s="23" t="s">
        <v>153</v>
      </c>
      <c r="J293" s="23" t="s">
        <v>154</v>
      </c>
      <c r="K293" s="23"/>
    </row>
    <row r="294" spans="2:11" x14ac:dyDescent="0.25">
      <c r="B294" s="25">
        <v>292</v>
      </c>
      <c r="C294" s="25" t="s">
        <v>736</v>
      </c>
      <c r="D294" s="25" t="s">
        <v>254</v>
      </c>
      <c r="E294" s="26" t="s">
        <v>737</v>
      </c>
      <c r="F294" s="25" t="s">
        <v>148</v>
      </c>
      <c r="G294" s="25" t="s">
        <v>148</v>
      </c>
      <c r="H294" s="25">
        <v>242</v>
      </c>
      <c r="I294" s="25" t="s">
        <v>153</v>
      </c>
      <c r="J294" s="25" t="s">
        <v>154</v>
      </c>
      <c r="K294" s="25"/>
    </row>
    <row r="295" spans="2:11" x14ac:dyDescent="0.25">
      <c r="B295" s="23">
        <v>293</v>
      </c>
      <c r="C295" s="23" t="s">
        <v>738</v>
      </c>
      <c r="D295" s="23" t="s">
        <v>254</v>
      </c>
      <c r="E295" s="24" t="s">
        <v>739</v>
      </c>
      <c r="F295" s="23" t="s">
        <v>148</v>
      </c>
      <c r="G295" s="23" t="s">
        <v>148</v>
      </c>
      <c r="H295" s="23">
        <v>243</v>
      </c>
      <c r="I295" s="23" t="s">
        <v>153</v>
      </c>
      <c r="J295" s="23" t="s">
        <v>154</v>
      </c>
      <c r="K295" s="23"/>
    </row>
    <row r="296" spans="2:11" x14ac:dyDescent="0.25">
      <c r="B296" s="25">
        <v>294</v>
      </c>
      <c r="C296" s="25" t="s">
        <v>740</v>
      </c>
      <c r="D296" s="25" t="s">
        <v>254</v>
      </c>
      <c r="E296" s="26" t="s">
        <v>741</v>
      </c>
      <c r="F296" s="25" t="s">
        <v>148</v>
      </c>
      <c r="G296" s="25" t="s">
        <v>148</v>
      </c>
      <c r="H296" s="25">
        <v>244</v>
      </c>
      <c r="I296" s="25" t="s">
        <v>153</v>
      </c>
      <c r="J296" s="25" t="s">
        <v>154</v>
      </c>
      <c r="K296" s="25"/>
    </row>
    <row r="297" spans="2:11" x14ac:dyDescent="0.25">
      <c r="B297" s="23">
        <v>295</v>
      </c>
      <c r="C297" s="23" t="s">
        <v>742</v>
      </c>
      <c r="D297" s="23" t="s">
        <v>254</v>
      </c>
      <c r="E297" s="24" t="s">
        <v>743</v>
      </c>
      <c r="F297" s="23" t="s">
        <v>148</v>
      </c>
      <c r="G297" s="23" t="s">
        <v>148</v>
      </c>
      <c r="H297" s="23">
        <v>245</v>
      </c>
      <c r="I297" s="23" t="s">
        <v>153</v>
      </c>
      <c r="J297" s="23" t="s">
        <v>154</v>
      </c>
      <c r="K297" s="23"/>
    </row>
    <row r="298" spans="2:11" x14ac:dyDescent="0.25">
      <c r="B298" s="25">
        <v>296</v>
      </c>
      <c r="C298" s="25" t="s">
        <v>744</v>
      </c>
      <c r="D298" s="25" t="s">
        <v>254</v>
      </c>
      <c r="E298" s="26" t="s">
        <v>745</v>
      </c>
      <c r="F298" s="25" t="s">
        <v>148</v>
      </c>
      <c r="G298" s="25" t="s">
        <v>148</v>
      </c>
      <c r="H298" s="25">
        <v>246</v>
      </c>
      <c r="I298" s="25" t="s">
        <v>153</v>
      </c>
      <c r="J298" s="25" t="s">
        <v>154</v>
      </c>
      <c r="K298" s="25"/>
    </row>
    <row r="299" spans="2:11" x14ac:dyDescent="0.25">
      <c r="B299" s="23">
        <v>297</v>
      </c>
      <c r="C299" s="23" t="s">
        <v>746</v>
      </c>
      <c r="D299" s="23" t="s">
        <v>254</v>
      </c>
      <c r="E299" s="24" t="s">
        <v>747</v>
      </c>
      <c r="F299" s="23" t="s">
        <v>148</v>
      </c>
      <c r="G299" s="23" t="s">
        <v>148</v>
      </c>
      <c r="H299" s="23">
        <v>247</v>
      </c>
      <c r="I299" s="23" t="s">
        <v>153</v>
      </c>
      <c r="J299" s="23" t="s">
        <v>154</v>
      </c>
      <c r="K299" s="23"/>
    </row>
    <row r="300" spans="2:11" x14ac:dyDescent="0.25">
      <c r="B300" s="25">
        <v>298</v>
      </c>
      <c r="C300" s="25" t="s">
        <v>748</v>
      </c>
      <c r="D300" s="25" t="s">
        <v>254</v>
      </c>
      <c r="E300" s="26" t="s">
        <v>749</v>
      </c>
      <c r="F300" s="25" t="s">
        <v>148</v>
      </c>
      <c r="G300" s="25" t="s">
        <v>148</v>
      </c>
      <c r="H300" s="25">
        <v>248</v>
      </c>
      <c r="I300" s="25" t="s">
        <v>153</v>
      </c>
      <c r="J300" s="25" t="s">
        <v>154</v>
      </c>
      <c r="K300" s="25"/>
    </row>
    <row r="301" spans="2:11" x14ac:dyDescent="0.25">
      <c r="B301" s="23">
        <v>299</v>
      </c>
      <c r="C301" s="23" t="s">
        <v>750</v>
      </c>
      <c r="D301" s="23" t="s">
        <v>254</v>
      </c>
      <c r="E301" s="24" t="s">
        <v>751</v>
      </c>
      <c r="F301" s="23" t="s">
        <v>148</v>
      </c>
      <c r="G301" s="23" t="s">
        <v>148</v>
      </c>
      <c r="H301" s="23">
        <v>249</v>
      </c>
      <c r="I301" s="23" t="s">
        <v>153</v>
      </c>
      <c r="J301" s="23" t="s">
        <v>154</v>
      </c>
      <c r="K301" s="23"/>
    </row>
    <row r="302" spans="2:11" x14ac:dyDescent="0.25">
      <c r="B302" s="25">
        <v>300</v>
      </c>
      <c r="C302" s="25" t="s">
        <v>752</v>
      </c>
      <c r="D302" s="25" t="s">
        <v>254</v>
      </c>
      <c r="E302" s="26" t="s">
        <v>753</v>
      </c>
      <c r="F302" s="25" t="s">
        <v>148</v>
      </c>
      <c r="G302" s="25" t="s">
        <v>148</v>
      </c>
      <c r="H302" s="25">
        <v>250</v>
      </c>
      <c r="I302" s="25" t="s">
        <v>153</v>
      </c>
      <c r="J302" s="25" t="s">
        <v>154</v>
      </c>
      <c r="K302" s="25"/>
    </row>
    <row r="303" spans="2:11" x14ac:dyDescent="0.25">
      <c r="B303" s="23">
        <v>301</v>
      </c>
      <c r="C303" s="23" t="s">
        <v>754</v>
      </c>
      <c r="D303" s="23" t="s">
        <v>254</v>
      </c>
      <c r="E303" s="24" t="s">
        <v>755</v>
      </c>
      <c r="F303" s="23" t="s">
        <v>148</v>
      </c>
      <c r="G303" s="23" t="s">
        <v>148</v>
      </c>
      <c r="H303" s="23">
        <v>251</v>
      </c>
      <c r="I303" s="23" t="s">
        <v>153</v>
      </c>
      <c r="J303" s="23" t="s">
        <v>154</v>
      </c>
      <c r="K303" s="23"/>
    </row>
    <row r="304" spans="2:11" x14ac:dyDescent="0.25">
      <c r="B304" s="25">
        <v>302</v>
      </c>
      <c r="C304" s="25" t="s">
        <v>756</v>
      </c>
      <c r="D304" s="25" t="s">
        <v>254</v>
      </c>
      <c r="E304" s="26" t="s">
        <v>757</v>
      </c>
      <c r="F304" s="25" t="s">
        <v>148</v>
      </c>
      <c r="G304" s="25" t="s">
        <v>148</v>
      </c>
      <c r="H304" s="25">
        <v>252</v>
      </c>
      <c r="I304" s="25" t="s">
        <v>153</v>
      </c>
      <c r="J304" s="25" t="s">
        <v>154</v>
      </c>
      <c r="K304" s="25"/>
    </row>
    <row r="305" spans="2:11" x14ac:dyDescent="0.25">
      <c r="B305" s="23">
        <v>303</v>
      </c>
      <c r="C305" s="23" t="s">
        <v>758</v>
      </c>
      <c r="D305" s="23" t="s">
        <v>254</v>
      </c>
      <c r="E305" s="24" t="s">
        <v>759</v>
      </c>
      <c r="F305" s="23" t="s">
        <v>148</v>
      </c>
      <c r="G305" s="23" t="s">
        <v>148</v>
      </c>
      <c r="H305" s="23">
        <v>253</v>
      </c>
      <c r="I305" s="23" t="s">
        <v>153</v>
      </c>
      <c r="J305" s="23" t="s">
        <v>154</v>
      </c>
      <c r="K305" s="23"/>
    </row>
    <row r="306" spans="2:11" x14ac:dyDescent="0.25">
      <c r="B306" s="25">
        <v>304</v>
      </c>
      <c r="C306" s="25" t="s">
        <v>760</v>
      </c>
      <c r="D306" s="25" t="s">
        <v>254</v>
      </c>
      <c r="E306" s="26" t="s">
        <v>761</v>
      </c>
      <c r="F306" s="25" t="s">
        <v>148</v>
      </c>
      <c r="G306" s="25" t="s">
        <v>148</v>
      </c>
      <c r="H306" s="25">
        <v>254</v>
      </c>
      <c r="I306" s="25" t="s">
        <v>153</v>
      </c>
      <c r="J306" s="25" t="s">
        <v>154</v>
      </c>
      <c r="K306" s="25"/>
    </row>
    <row r="307" spans="2:11" x14ac:dyDescent="0.25">
      <c r="B307" s="23">
        <v>305</v>
      </c>
      <c r="C307" s="23" t="s">
        <v>762</v>
      </c>
      <c r="D307" s="23" t="s">
        <v>254</v>
      </c>
      <c r="E307" s="24" t="s">
        <v>763</v>
      </c>
      <c r="F307" s="23" t="s">
        <v>148</v>
      </c>
      <c r="G307" s="23" t="s">
        <v>148</v>
      </c>
      <c r="H307" s="23">
        <v>255</v>
      </c>
      <c r="I307" s="23" t="s">
        <v>153</v>
      </c>
      <c r="J307" s="23" t="s">
        <v>154</v>
      </c>
      <c r="K307" s="23"/>
    </row>
    <row r="308" spans="2:11" x14ac:dyDescent="0.25">
      <c r="B308" s="25">
        <v>306</v>
      </c>
      <c r="C308" s="25" t="s">
        <v>764</v>
      </c>
      <c r="D308" s="25" t="s">
        <v>254</v>
      </c>
      <c r="E308" s="26" t="s">
        <v>765</v>
      </c>
      <c r="F308" s="25" t="s">
        <v>148</v>
      </c>
      <c r="G308" s="25" t="s">
        <v>148</v>
      </c>
      <c r="H308" s="25">
        <v>256</v>
      </c>
      <c r="I308" s="25" t="s">
        <v>153</v>
      </c>
      <c r="J308" s="25" t="s">
        <v>154</v>
      </c>
      <c r="K308" s="25"/>
    </row>
    <row r="309" spans="2:11" x14ac:dyDescent="0.25">
      <c r="B309" s="23">
        <v>307</v>
      </c>
      <c r="C309" s="23" t="s">
        <v>766</v>
      </c>
      <c r="D309" s="23" t="s">
        <v>254</v>
      </c>
      <c r="E309" s="24" t="s">
        <v>767</v>
      </c>
      <c r="F309" s="23" t="s">
        <v>148</v>
      </c>
      <c r="G309" s="23" t="s">
        <v>148</v>
      </c>
      <c r="H309" s="23">
        <v>257</v>
      </c>
      <c r="I309" s="23" t="s">
        <v>153</v>
      </c>
      <c r="J309" s="23" t="s">
        <v>154</v>
      </c>
      <c r="K309" s="23"/>
    </row>
    <row r="310" spans="2:11" x14ac:dyDescent="0.25">
      <c r="B310" s="25">
        <v>308</v>
      </c>
      <c r="C310" s="25" t="s">
        <v>768</v>
      </c>
      <c r="D310" s="25" t="s">
        <v>254</v>
      </c>
      <c r="E310" s="26" t="s">
        <v>769</v>
      </c>
      <c r="F310" s="25" t="s">
        <v>148</v>
      </c>
      <c r="G310" s="25" t="s">
        <v>148</v>
      </c>
      <c r="H310" s="25">
        <v>258</v>
      </c>
      <c r="I310" s="25" t="s">
        <v>153</v>
      </c>
      <c r="J310" s="25" t="s">
        <v>154</v>
      </c>
      <c r="K310" s="25"/>
    </row>
    <row r="311" spans="2:11" x14ac:dyDescent="0.25">
      <c r="B311" s="23">
        <v>309</v>
      </c>
      <c r="C311" s="23" t="s">
        <v>770</v>
      </c>
      <c r="D311" s="23" t="s">
        <v>254</v>
      </c>
      <c r="E311" s="24" t="s">
        <v>771</v>
      </c>
      <c r="F311" s="23" t="s">
        <v>148</v>
      </c>
      <c r="G311" s="23" t="s">
        <v>148</v>
      </c>
      <c r="H311" s="23">
        <v>259</v>
      </c>
      <c r="I311" s="23" t="s">
        <v>153</v>
      </c>
      <c r="J311" s="23" t="s">
        <v>154</v>
      </c>
      <c r="K311" s="23"/>
    </row>
    <row r="312" spans="2:11" x14ac:dyDescent="0.25">
      <c r="B312" s="25">
        <v>310</v>
      </c>
      <c r="C312" s="25" t="s">
        <v>772</v>
      </c>
      <c r="D312" s="25" t="s">
        <v>254</v>
      </c>
      <c r="E312" s="26" t="s">
        <v>773</v>
      </c>
      <c r="F312" s="25" t="s">
        <v>148</v>
      </c>
      <c r="G312" s="25" t="s">
        <v>148</v>
      </c>
      <c r="H312" s="25">
        <v>260</v>
      </c>
      <c r="I312" s="25" t="s">
        <v>153</v>
      </c>
      <c r="J312" s="25" t="s">
        <v>154</v>
      </c>
      <c r="K312" s="25"/>
    </row>
    <row r="313" spans="2:11" x14ac:dyDescent="0.25">
      <c r="B313" s="23">
        <v>311</v>
      </c>
      <c r="C313" s="23" t="s">
        <v>774</v>
      </c>
      <c r="D313" s="23" t="s">
        <v>254</v>
      </c>
      <c r="E313" s="24" t="s">
        <v>775</v>
      </c>
      <c r="F313" s="23" t="s">
        <v>148</v>
      </c>
      <c r="G313" s="23" t="s">
        <v>148</v>
      </c>
      <c r="H313" s="23">
        <v>261</v>
      </c>
      <c r="I313" s="23" t="s">
        <v>153</v>
      </c>
      <c r="J313" s="23" t="s">
        <v>154</v>
      </c>
      <c r="K313" s="23"/>
    </row>
    <row r="314" spans="2:11" x14ac:dyDescent="0.25">
      <c r="B314" s="25">
        <v>312</v>
      </c>
      <c r="C314" s="25" t="s">
        <v>776</v>
      </c>
      <c r="D314" s="25" t="s">
        <v>254</v>
      </c>
      <c r="E314" s="26" t="s">
        <v>777</v>
      </c>
      <c r="F314" s="25" t="s">
        <v>148</v>
      </c>
      <c r="G314" s="25" t="s">
        <v>148</v>
      </c>
      <c r="H314" s="25">
        <v>262</v>
      </c>
      <c r="I314" s="25" t="s">
        <v>153</v>
      </c>
      <c r="J314" s="25" t="s">
        <v>154</v>
      </c>
      <c r="K314" s="25"/>
    </row>
    <row r="315" spans="2:11" x14ac:dyDescent="0.25">
      <c r="B315" s="23">
        <v>313</v>
      </c>
      <c r="C315" s="23" t="s">
        <v>778</v>
      </c>
      <c r="D315" s="23" t="s">
        <v>254</v>
      </c>
      <c r="E315" s="24" t="s">
        <v>779</v>
      </c>
      <c r="F315" s="23" t="s">
        <v>148</v>
      </c>
      <c r="G315" s="23" t="s">
        <v>148</v>
      </c>
      <c r="H315" s="23">
        <v>263</v>
      </c>
      <c r="I315" s="23" t="s">
        <v>153</v>
      </c>
      <c r="J315" s="23" t="s">
        <v>154</v>
      </c>
      <c r="K315" s="23"/>
    </row>
    <row r="316" spans="2:11" x14ac:dyDescent="0.25">
      <c r="B316" s="25">
        <v>314</v>
      </c>
      <c r="C316" s="25" t="s">
        <v>780</v>
      </c>
      <c r="D316" s="25" t="s">
        <v>254</v>
      </c>
      <c r="E316" s="26" t="s">
        <v>781</v>
      </c>
      <c r="F316" s="25" t="s">
        <v>148</v>
      </c>
      <c r="G316" s="25" t="s">
        <v>148</v>
      </c>
      <c r="H316" s="25">
        <v>264</v>
      </c>
      <c r="I316" s="25" t="s">
        <v>153</v>
      </c>
      <c r="J316" s="25" t="s">
        <v>154</v>
      </c>
      <c r="K316" s="25"/>
    </row>
    <row r="317" spans="2:11" x14ac:dyDescent="0.25">
      <c r="B317" s="23">
        <v>315</v>
      </c>
      <c r="C317" s="23" t="s">
        <v>782</v>
      </c>
      <c r="D317" s="23" t="s">
        <v>254</v>
      </c>
      <c r="E317" s="24" t="s">
        <v>783</v>
      </c>
      <c r="F317" s="23" t="s">
        <v>148</v>
      </c>
      <c r="G317" s="23" t="s">
        <v>148</v>
      </c>
      <c r="H317" s="23">
        <v>265</v>
      </c>
      <c r="I317" s="23" t="s">
        <v>153</v>
      </c>
      <c r="J317" s="23" t="s">
        <v>154</v>
      </c>
      <c r="K317" s="23"/>
    </row>
    <row r="318" spans="2:11" x14ac:dyDescent="0.25">
      <c r="B318" s="25">
        <v>316</v>
      </c>
      <c r="C318" s="25" t="s">
        <v>784</v>
      </c>
      <c r="D318" s="25" t="s">
        <v>254</v>
      </c>
      <c r="E318" s="26" t="s">
        <v>785</v>
      </c>
      <c r="F318" s="25" t="s">
        <v>148</v>
      </c>
      <c r="G318" s="25" t="s">
        <v>148</v>
      </c>
      <c r="H318" s="25">
        <v>266</v>
      </c>
      <c r="I318" s="25" t="s">
        <v>153</v>
      </c>
      <c r="J318" s="25" t="s">
        <v>154</v>
      </c>
      <c r="K318" s="25"/>
    </row>
    <row r="319" spans="2:11" x14ac:dyDescent="0.25">
      <c r="B319" s="23">
        <v>317</v>
      </c>
      <c r="C319" s="23" t="s">
        <v>786</v>
      </c>
      <c r="D319" s="23" t="s">
        <v>254</v>
      </c>
      <c r="E319" s="24" t="s">
        <v>787</v>
      </c>
      <c r="F319" s="23" t="s">
        <v>148</v>
      </c>
      <c r="G319" s="23" t="s">
        <v>148</v>
      </c>
      <c r="H319" s="23">
        <v>267</v>
      </c>
      <c r="I319" s="23" t="s">
        <v>153</v>
      </c>
      <c r="J319" s="23" t="s">
        <v>154</v>
      </c>
      <c r="K319" s="23"/>
    </row>
    <row r="320" spans="2:11" x14ac:dyDescent="0.25">
      <c r="B320" s="25">
        <v>318</v>
      </c>
      <c r="C320" s="25" t="s">
        <v>788</v>
      </c>
      <c r="D320" s="25" t="s">
        <v>254</v>
      </c>
      <c r="E320" s="26" t="s">
        <v>789</v>
      </c>
      <c r="F320" s="25" t="s">
        <v>148</v>
      </c>
      <c r="G320" s="25" t="s">
        <v>148</v>
      </c>
      <c r="H320" s="25">
        <v>268</v>
      </c>
      <c r="I320" s="25" t="s">
        <v>153</v>
      </c>
      <c r="J320" s="25" t="s">
        <v>154</v>
      </c>
      <c r="K320" s="25"/>
    </row>
    <row r="321" spans="2:11" x14ac:dyDescent="0.25">
      <c r="B321" s="23">
        <v>319</v>
      </c>
      <c r="C321" s="23" t="s">
        <v>790</v>
      </c>
      <c r="D321" s="23" t="s">
        <v>254</v>
      </c>
      <c r="E321" s="24" t="s">
        <v>791</v>
      </c>
      <c r="F321" s="23" t="s">
        <v>148</v>
      </c>
      <c r="G321" s="23" t="s">
        <v>148</v>
      </c>
      <c r="H321" s="23">
        <v>269</v>
      </c>
      <c r="I321" s="23" t="s">
        <v>153</v>
      </c>
      <c r="J321" s="23" t="s">
        <v>154</v>
      </c>
      <c r="K321" s="23"/>
    </row>
    <row r="322" spans="2:11" x14ac:dyDescent="0.25">
      <c r="B322" s="25">
        <v>320</v>
      </c>
      <c r="C322" s="25" t="s">
        <v>792</v>
      </c>
      <c r="D322" s="25" t="s">
        <v>254</v>
      </c>
      <c r="E322" s="26" t="s">
        <v>793</v>
      </c>
      <c r="F322" s="25" t="s">
        <v>148</v>
      </c>
      <c r="G322" s="25" t="s">
        <v>148</v>
      </c>
      <c r="H322" s="25">
        <v>270</v>
      </c>
      <c r="I322" s="25" t="s">
        <v>153</v>
      </c>
      <c r="J322" s="25" t="s">
        <v>154</v>
      </c>
      <c r="K322" s="25"/>
    </row>
    <row r="323" spans="2:11" x14ac:dyDescent="0.25">
      <c r="B323" s="23">
        <v>321</v>
      </c>
      <c r="C323" s="23" t="s">
        <v>794</v>
      </c>
      <c r="D323" s="23" t="s">
        <v>254</v>
      </c>
      <c r="E323" s="24" t="s">
        <v>795</v>
      </c>
      <c r="F323" s="23" t="s">
        <v>148</v>
      </c>
      <c r="G323" s="23" t="s">
        <v>148</v>
      </c>
      <c r="H323" s="23">
        <v>271</v>
      </c>
      <c r="I323" s="23" t="s">
        <v>153</v>
      </c>
      <c r="J323" s="23" t="s">
        <v>154</v>
      </c>
      <c r="K323" s="23"/>
    </row>
    <row r="324" spans="2:11" x14ac:dyDescent="0.25">
      <c r="B324" s="25">
        <v>322</v>
      </c>
      <c r="C324" s="25" t="s">
        <v>796</v>
      </c>
      <c r="D324" s="25" t="s">
        <v>254</v>
      </c>
      <c r="E324" s="26" t="s">
        <v>797</v>
      </c>
      <c r="F324" s="25" t="s">
        <v>148</v>
      </c>
      <c r="G324" s="25" t="s">
        <v>148</v>
      </c>
      <c r="H324" s="25">
        <v>272</v>
      </c>
      <c r="I324" s="25" t="s">
        <v>153</v>
      </c>
      <c r="J324" s="25" t="s">
        <v>154</v>
      </c>
      <c r="K324" s="25"/>
    </row>
    <row r="325" spans="2:11" x14ac:dyDescent="0.25">
      <c r="B325" s="23">
        <v>323</v>
      </c>
      <c r="C325" s="23" t="s">
        <v>798</v>
      </c>
      <c r="D325" s="23" t="s">
        <v>254</v>
      </c>
      <c r="E325" s="24" t="s">
        <v>799</v>
      </c>
      <c r="F325" s="23" t="s">
        <v>148</v>
      </c>
      <c r="G325" s="23" t="s">
        <v>148</v>
      </c>
      <c r="H325" s="23">
        <v>273</v>
      </c>
      <c r="I325" s="23" t="s">
        <v>153</v>
      </c>
      <c r="J325" s="23" t="s">
        <v>154</v>
      </c>
      <c r="K325" s="23"/>
    </row>
    <row r="326" spans="2:11" x14ac:dyDescent="0.25">
      <c r="B326" s="25">
        <v>324</v>
      </c>
      <c r="C326" s="25" t="s">
        <v>800</v>
      </c>
      <c r="D326" s="25" t="s">
        <v>254</v>
      </c>
      <c r="E326" s="26" t="s">
        <v>801</v>
      </c>
      <c r="F326" s="25" t="s">
        <v>148</v>
      </c>
      <c r="G326" s="25" t="s">
        <v>148</v>
      </c>
      <c r="H326" s="25">
        <v>274</v>
      </c>
      <c r="I326" s="25" t="s">
        <v>153</v>
      </c>
      <c r="J326" s="25" t="s">
        <v>154</v>
      </c>
      <c r="K326" s="25"/>
    </row>
    <row r="327" spans="2:11" x14ac:dyDescent="0.25">
      <c r="B327" s="23">
        <v>325</v>
      </c>
      <c r="C327" s="23" t="s">
        <v>802</v>
      </c>
      <c r="D327" s="23" t="s">
        <v>254</v>
      </c>
      <c r="E327" s="24" t="s">
        <v>803</v>
      </c>
      <c r="F327" s="23" t="s">
        <v>148</v>
      </c>
      <c r="G327" s="23" t="s">
        <v>148</v>
      </c>
      <c r="H327" s="23">
        <v>275</v>
      </c>
      <c r="I327" s="23" t="s">
        <v>153</v>
      </c>
      <c r="J327" s="23" t="s">
        <v>154</v>
      </c>
      <c r="K327" s="23"/>
    </row>
    <row r="328" spans="2:11" x14ac:dyDescent="0.25">
      <c r="B328" s="25">
        <v>326</v>
      </c>
      <c r="C328" s="25" t="s">
        <v>804</v>
      </c>
      <c r="D328" s="25" t="s">
        <v>254</v>
      </c>
      <c r="E328" s="26" t="s">
        <v>805</v>
      </c>
      <c r="F328" s="25" t="s">
        <v>148</v>
      </c>
      <c r="G328" s="25" t="s">
        <v>148</v>
      </c>
      <c r="H328" s="25">
        <v>276</v>
      </c>
      <c r="I328" s="25" t="s">
        <v>153</v>
      </c>
      <c r="J328" s="25" t="s">
        <v>154</v>
      </c>
      <c r="K328" s="25"/>
    </row>
    <row r="329" spans="2:11" x14ac:dyDescent="0.25">
      <c r="B329" s="23">
        <v>327</v>
      </c>
      <c r="C329" s="23" t="s">
        <v>806</v>
      </c>
      <c r="D329" s="23" t="s">
        <v>254</v>
      </c>
      <c r="E329" s="24" t="s">
        <v>807</v>
      </c>
      <c r="F329" s="23" t="s">
        <v>148</v>
      </c>
      <c r="G329" s="23" t="s">
        <v>148</v>
      </c>
      <c r="H329" s="23">
        <v>277</v>
      </c>
      <c r="I329" s="23" t="s">
        <v>153</v>
      </c>
      <c r="J329" s="23" t="s">
        <v>154</v>
      </c>
      <c r="K329" s="23"/>
    </row>
    <row r="330" spans="2:11" x14ac:dyDescent="0.25">
      <c r="B330" s="25">
        <v>328</v>
      </c>
      <c r="C330" s="25" t="s">
        <v>808</v>
      </c>
      <c r="D330" s="25" t="s">
        <v>254</v>
      </c>
      <c r="E330" s="26" t="s">
        <v>809</v>
      </c>
      <c r="F330" s="25" t="s">
        <v>148</v>
      </c>
      <c r="G330" s="25" t="s">
        <v>148</v>
      </c>
      <c r="H330" s="25">
        <v>278</v>
      </c>
      <c r="I330" s="25" t="s">
        <v>153</v>
      </c>
      <c r="J330" s="25" t="s">
        <v>154</v>
      </c>
      <c r="K330" s="25"/>
    </row>
    <row r="331" spans="2:11" x14ac:dyDescent="0.25">
      <c r="B331" s="23">
        <v>329</v>
      </c>
      <c r="C331" s="23" t="s">
        <v>810</v>
      </c>
      <c r="D331" s="23" t="s">
        <v>254</v>
      </c>
      <c r="E331" s="24" t="s">
        <v>811</v>
      </c>
      <c r="F331" s="23" t="s">
        <v>148</v>
      </c>
      <c r="G331" s="23" t="s">
        <v>148</v>
      </c>
      <c r="H331" s="23">
        <v>279</v>
      </c>
      <c r="I331" s="23" t="s">
        <v>153</v>
      </c>
      <c r="J331" s="23" t="s">
        <v>154</v>
      </c>
      <c r="K331" s="23"/>
    </row>
    <row r="332" spans="2:11" x14ac:dyDescent="0.25">
      <c r="B332" s="25">
        <v>330</v>
      </c>
      <c r="C332" s="25" t="s">
        <v>812</v>
      </c>
      <c r="D332" s="25" t="s">
        <v>254</v>
      </c>
      <c r="E332" s="26" t="s">
        <v>813</v>
      </c>
      <c r="F332" s="25" t="s">
        <v>148</v>
      </c>
      <c r="G332" s="25" t="s">
        <v>148</v>
      </c>
      <c r="H332" s="25">
        <v>280</v>
      </c>
      <c r="I332" s="25" t="s">
        <v>153</v>
      </c>
      <c r="J332" s="25" t="s">
        <v>154</v>
      </c>
      <c r="K332" s="25"/>
    </row>
    <row r="333" spans="2:11" x14ac:dyDescent="0.25">
      <c r="B333" s="23">
        <v>331</v>
      </c>
      <c r="C333" s="23" t="s">
        <v>814</v>
      </c>
      <c r="D333" s="23" t="s">
        <v>254</v>
      </c>
      <c r="E333" s="24" t="s">
        <v>815</v>
      </c>
      <c r="F333" s="23" t="s">
        <v>148</v>
      </c>
      <c r="G333" s="23" t="s">
        <v>148</v>
      </c>
      <c r="H333" s="23">
        <v>281</v>
      </c>
      <c r="I333" s="23" t="s">
        <v>153</v>
      </c>
      <c r="J333" s="23" t="s">
        <v>154</v>
      </c>
      <c r="K333" s="23"/>
    </row>
    <row r="334" spans="2:11" x14ac:dyDescent="0.25">
      <c r="B334" s="25">
        <v>332</v>
      </c>
      <c r="C334" s="25" t="s">
        <v>816</v>
      </c>
      <c r="D334" s="25" t="s">
        <v>254</v>
      </c>
      <c r="E334" s="26" t="s">
        <v>817</v>
      </c>
      <c r="F334" s="25" t="s">
        <v>148</v>
      </c>
      <c r="G334" s="25" t="s">
        <v>148</v>
      </c>
      <c r="H334" s="25">
        <v>282</v>
      </c>
      <c r="I334" s="25" t="s">
        <v>153</v>
      </c>
      <c r="J334" s="25" t="s">
        <v>154</v>
      </c>
      <c r="K334" s="25"/>
    </row>
    <row r="335" spans="2:11" x14ac:dyDescent="0.25">
      <c r="B335" s="23">
        <v>333</v>
      </c>
      <c r="C335" s="23" t="s">
        <v>818</v>
      </c>
      <c r="D335" s="23" t="s">
        <v>254</v>
      </c>
      <c r="E335" s="24" t="s">
        <v>819</v>
      </c>
      <c r="F335" s="23" t="s">
        <v>148</v>
      </c>
      <c r="G335" s="23" t="s">
        <v>148</v>
      </c>
      <c r="H335" s="23">
        <v>283</v>
      </c>
      <c r="I335" s="23" t="s">
        <v>153</v>
      </c>
      <c r="J335" s="23" t="s">
        <v>154</v>
      </c>
      <c r="K335" s="23"/>
    </row>
    <row r="336" spans="2:11" x14ac:dyDescent="0.25">
      <c r="B336" s="25">
        <v>334</v>
      </c>
      <c r="C336" s="25" t="s">
        <v>820</v>
      </c>
      <c r="D336" s="25" t="s">
        <v>254</v>
      </c>
      <c r="E336" s="26" t="s">
        <v>821</v>
      </c>
      <c r="F336" s="25" t="s">
        <v>148</v>
      </c>
      <c r="G336" s="25" t="s">
        <v>148</v>
      </c>
      <c r="H336" s="25">
        <v>284</v>
      </c>
      <c r="I336" s="25" t="s">
        <v>153</v>
      </c>
      <c r="J336" s="25" t="s">
        <v>154</v>
      </c>
      <c r="K336" s="25"/>
    </row>
    <row r="337" spans="2:11" x14ac:dyDescent="0.25">
      <c r="B337" s="23">
        <v>335</v>
      </c>
      <c r="C337" s="23" t="s">
        <v>822</v>
      </c>
      <c r="D337" s="23" t="s">
        <v>254</v>
      </c>
      <c r="E337" s="24" t="s">
        <v>823</v>
      </c>
      <c r="F337" s="23" t="s">
        <v>148</v>
      </c>
      <c r="G337" s="23" t="s">
        <v>148</v>
      </c>
      <c r="H337" s="23">
        <v>285</v>
      </c>
      <c r="I337" s="23" t="s">
        <v>153</v>
      </c>
      <c r="J337" s="23" t="s">
        <v>154</v>
      </c>
      <c r="K337" s="23"/>
    </row>
    <row r="338" spans="2:11" x14ac:dyDescent="0.25">
      <c r="B338" s="25">
        <v>336</v>
      </c>
      <c r="C338" s="25" t="s">
        <v>824</v>
      </c>
      <c r="D338" s="25" t="s">
        <v>254</v>
      </c>
      <c r="E338" s="26" t="s">
        <v>825</v>
      </c>
      <c r="F338" s="25" t="s">
        <v>148</v>
      </c>
      <c r="G338" s="25" t="s">
        <v>148</v>
      </c>
      <c r="H338" s="25">
        <v>286</v>
      </c>
      <c r="I338" s="25" t="s">
        <v>153</v>
      </c>
      <c r="J338" s="25" t="s">
        <v>154</v>
      </c>
      <c r="K338" s="25"/>
    </row>
    <row r="339" spans="2:11" x14ac:dyDescent="0.25">
      <c r="B339" s="23">
        <v>337</v>
      </c>
      <c r="C339" s="23" t="s">
        <v>826</v>
      </c>
      <c r="D339" s="23" t="s">
        <v>254</v>
      </c>
      <c r="E339" s="24" t="s">
        <v>827</v>
      </c>
      <c r="F339" s="23" t="s">
        <v>148</v>
      </c>
      <c r="G339" s="23" t="s">
        <v>148</v>
      </c>
      <c r="H339" s="23">
        <v>287</v>
      </c>
      <c r="I339" s="23" t="s">
        <v>153</v>
      </c>
      <c r="J339" s="23" t="s">
        <v>154</v>
      </c>
      <c r="K339" s="23"/>
    </row>
    <row r="340" spans="2:11" x14ac:dyDescent="0.25">
      <c r="B340" s="25">
        <v>338</v>
      </c>
      <c r="C340" s="25" t="s">
        <v>828</v>
      </c>
      <c r="D340" s="25" t="s">
        <v>254</v>
      </c>
      <c r="E340" s="26" t="s">
        <v>829</v>
      </c>
      <c r="F340" s="25" t="s">
        <v>148</v>
      </c>
      <c r="G340" s="25" t="s">
        <v>148</v>
      </c>
      <c r="H340" s="25">
        <v>288</v>
      </c>
      <c r="I340" s="25" t="s">
        <v>153</v>
      </c>
      <c r="J340" s="25" t="s">
        <v>154</v>
      </c>
      <c r="K340" s="25"/>
    </row>
    <row r="341" spans="2:11" x14ac:dyDescent="0.25">
      <c r="B341" s="23">
        <v>339</v>
      </c>
      <c r="C341" s="23" t="s">
        <v>830</v>
      </c>
      <c r="D341" s="23" t="s">
        <v>254</v>
      </c>
      <c r="E341" s="24" t="s">
        <v>831</v>
      </c>
      <c r="F341" s="23" t="s">
        <v>148</v>
      </c>
      <c r="G341" s="23" t="s">
        <v>148</v>
      </c>
      <c r="H341" s="23">
        <v>289</v>
      </c>
      <c r="I341" s="23" t="s">
        <v>153</v>
      </c>
      <c r="J341" s="23" t="s">
        <v>154</v>
      </c>
      <c r="K341" s="23"/>
    </row>
    <row r="342" spans="2:11" x14ac:dyDescent="0.25">
      <c r="B342" s="25">
        <v>340</v>
      </c>
      <c r="C342" s="25" t="s">
        <v>832</v>
      </c>
      <c r="D342" s="25" t="s">
        <v>254</v>
      </c>
      <c r="E342" s="26" t="s">
        <v>833</v>
      </c>
      <c r="F342" s="25" t="s">
        <v>148</v>
      </c>
      <c r="G342" s="25" t="s">
        <v>148</v>
      </c>
      <c r="H342" s="25">
        <v>290</v>
      </c>
      <c r="I342" s="25" t="s">
        <v>153</v>
      </c>
      <c r="J342" s="25" t="s">
        <v>154</v>
      </c>
      <c r="K342" s="25"/>
    </row>
    <row r="343" spans="2:11" x14ac:dyDescent="0.25">
      <c r="B343" s="23">
        <v>341</v>
      </c>
      <c r="C343" s="23" t="s">
        <v>834</v>
      </c>
      <c r="D343" s="23" t="s">
        <v>254</v>
      </c>
      <c r="E343" s="24" t="s">
        <v>835</v>
      </c>
      <c r="F343" s="23" t="s">
        <v>148</v>
      </c>
      <c r="G343" s="23" t="s">
        <v>148</v>
      </c>
      <c r="H343" s="23">
        <v>291</v>
      </c>
      <c r="I343" s="23" t="s">
        <v>153</v>
      </c>
      <c r="J343" s="23" t="s">
        <v>154</v>
      </c>
      <c r="K343" s="23"/>
    </row>
    <row r="344" spans="2:11" x14ac:dyDescent="0.25">
      <c r="B344" s="25">
        <v>342</v>
      </c>
      <c r="C344" s="25" t="s">
        <v>836</v>
      </c>
      <c r="D344" s="25" t="s">
        <v>254</v>
      </c>
      <c r="E344" s="26" t="s">
        <v>837</v>
      </c>
      <c r="F344" s="25" t="s">
        <v>148</v>
      </c>
      <c r="G344" s="25" t="s">
        <v>148</v>
      </c>
      <c r="H344" s="25">
        <v>292</v>
      </c>
      <c r="I344" s="25" t="s">
        <v>153</v>
      </c>
      <c r="J344" s="25" t="s">
        <v>154</v>
      </c>
      <c r="K344" s="25"/>
    </row>
    <row r="345" spans="2:11" x14ac:dyDescent="0.25">
      <c r="B345" s="23">
        <v>343</v>
      </c>
      <c r="C345" s="23" t="s">
        <v>838</v>
      </c>
      <c r="D345" s="23" t="s">
        <v>254</v>
      </c>
      <c r="E345" s="24" t="s">
        <v>839</v>
      </c>
      <c r="F345" s="23" t="s">
        <v>148</v>
      </c>
      <c r="G345" s="23" t="s">
        <v>148</v>
      </c>
      <c r="H345" s="23">
        <v>293</v>
      </c>
      <c r="I345" s="23" t="s">
        <v>153</v>
      </c>
      <c r="J345" s="23" t="s">
        <v>154</v>
      </c>
      <c r="K345" s="23"/>
    </row>
    <row r="346" spans="2:11" x14ac:dyDescent="0.25">
      <c r="B346" s="25">
        <v>344</v>
      </c>
      <c r="C346" s="25" t="s">
        <v>840</v>
      </c>
      <c r="D346" s="25" t="s">
        <v>254</v>
      </c>
      <c r="E346" s="26" t="s">
        <v>841</v>
      </c>
      <c r="F346" s="25" t="s">
        <v>148</v>
      </c>
      <c r="G346" s="25" t="s">
        <v>148</v>
      </c>
      <c r="H346" s="25">
        <v>294</v>
      </c>
      <c r="I346" s="25" t="s">
        <v>153</v>
      </c>
      <c r="J346" s="25" t="s">
        <v>154</v>
      </c>
      <c r="K346" s="25"/>
    </row>
    <row r="347" spans="2:11" x14ac:dyDescent="0.25">
      <c r="B347" s="23">
        <v>345</v>
      </c>
      <c r="C347" s="23" t="s">
        <v>842</v>
      </c>
      <c r="D347" s="23" t="s">
        <v>254</v>
      </c>
      <c r="E347" s="24" t="s">
        <v>843</v>
      </c>
      <c r="F347" s="23" t="s">
        <v>148</v>
      </c>
      <c r="G347" s="23" t="s">
        <v>148</v>
      </c>
      <c r="H347" s="23">
        <v>295</v>
      </c>
      <c r="I347" s="23" t="s">
        <v>153</v>
      </c>
      <c r="J347" s="23" t="s">
        <v>154</v>
      </c>
      <c r="K347" s="23"/>
    </row>
    <row r="348" spans="2:11" x14ac:dyDescent="0.25">
      <c r="B348" s="25">
        <v>346</v>
      </c>
      <c r="C348" s="25" t="s">
        <v>844</v>
      </c>
      <c r="D348" s="25" t="s">
        <v>254</v>
      </c>
      <c r="E348" s="26" t="s">
        <v>845</v>
      </c>
      <c r="F348" s="25" t="s">
        <v>148</v>
      </c>
      <c r="G348" s="25" t="s">
        <v>148</v>
      </c>
      <c r="H348" s="25">
        <v>296</v>
      </c>
      <c r="I348" s="25" t="s">
        <v>153</v>
      </c>
      <c r="J348" s="25" t="s">
        <v>154</v>
      </c>
      <c r="K348" s="25"/>
    </row>
    <row r="349" spans="2:11" x14ac:dyDescent="0.25">
      <c r="B349" s="23">
        <v>347</v>
      </c>
      <c r="C349" s="23" t="s">
        <v>846</v>
      </c>
      <c r="D349" s="23" t="s">
        <v>254</v>
      </c>
      <c r="E349" s="24" t="s">
        <v>847</v>
      </c>
      <c r="F349" s="23" t="s">
        <v>148</v>
      </c>
      <c r="G349" s="23" t="s">
        <v>148</v>
      </c>
      <c r="H349" s="23">
        <v>297</v>
      </c>
      <c r="I349" s="23" t="s">
        <v>153</v>
      </c>
      <c r="J349" s="23" t="s">
        <v>154</v>
      </c>
      <c r="K349" s="23"/>
    </row>
    <row r="350" spans="2:11" x14ac:dyDescent="0.25">
      <c r="B350" s="25">
        <v>348</v>
      </c>
      <c r="C350" s="25" t="s">
        <v>848</v>
      </c>
      <c r="D350" s="25" t="s">
        <v>254</v>
      </c>
      <c r="E350" s="26" t="s">
        <v>849</v>
      </c>
      <c r="F350" s="25" t="s">
        <v>148</v>
      </c>
      <c r="G350" s="25" t="s">
        <v>148</v>
      </c>
      <c r="H350" s="25">
        <v>298</v>
      </c>
      <c r="I350" s="25" t="s">
        <v>153</v>
      </c>
      <c r="J350" s="25" t="s">
        <v>154</v>
      </c>
      <c r="K350" s="25"/>
    </row>
    <row r="351" spans="2:11" x14ac:dyDescent="0.25">
      <c r="B351" s="23">
        <v>349</v>
      </c>
      <c r="C351" s="23" t="s">
        <v>850</v>
      </c>
      <c r="D351" s="23" t="s">
        <v>254</v>
      </c>
      <c r="E351" s="24" t="s">
        <v>851</v>
      </c>
      <c r="F351" s="23" t="s">
        <v>148</v>
      </c>
      <c r="G351" s="23" t="s">
        <v>148</v>
      </c>
      <c r="H351" s="23">
        <v>299</v>
      </c>
      <c r="I351" s="23" t="s">
        <v>153</v>
      </c>
      <c r="J351" s="23" t="s">
        <v>154</v>
      </c>
      <c r="K351" s="23"/>
    </row>
    <row r="352" spans="2:11" x14ac:dyDescent="0.25">
      <c r="B352" s="25">
        <v>350</v>
      </c>
      <c r="C352" s="25" t="s">
        <v>852</v>
      </c>
      <c r="D352" s="25" t="s">
        <v>254</v>
      </c>
      <c r="E352" s="26" t="s">
        <v>853</v>
      </c>
      <c r="F352" s="25" t="s">
        <v>148</v>
      </c>
      <c r="G352" s="25" t="s">
        <v>148</v>
      </c>
      <c r="H352" s="25">
        <v>300</v>
      </c>
      <c r="I352" s="25" t="s">
        <v>153</v>
      </c>
      <c r="J352" s="25" t="s">
        <v>154</v>
      </c>
      <c r="K352" s="25"/>
    </row>
    <row r="353" spans="2:11" x14ac:dyDescent="0.25">
      <c r="B353" s="23">
        <v>351</v>
      </c>
      <c r="C353" s="23" t="s">
        <v>854</v>
      </c>
      <c r="D353" s="23" t="s">
        <v>254</v>
      </c>
      <c r="E353" s="24" t="s">
        <v>855</v>
      </c>
      <c r="F353" s="23" t="s">
        <v>148</v>
      </c>
      <c r="G353" s="23" t="s">
        <v>148</v>
      </c>
      <c r="H353" s="23">
        <v>301</v>
      </c>
      <c r="I353" s="23" t="s">
        <v>153</v>
      </c>
      <c r="J353" s="23" t="s">
        <v>154</v>
      </c>
      <c r="K353" s="23"/>
    </row>
    <row r="354" spans="2:11" x14ac:dyDescent="0.25">
      <c r="B354" s="25">
        <v>352</v>
      </c>
      <c r="C354" s="25" t="s">
        <v>856</v>
      </c>
      <c r="D354" s="25" t="s">
        <v>254</v>
      </c>
      <c r="E354" s="26" t="s">
        <v>857</v>
      </c>
      <c r="F354" s="25" t="s">
        <v>148</v>
      </c>
      <c r="G354" s="25" t="s">
        <v>148</v>
      </c>
      <c r="H354" s="25">
        <v>302</v>
      </c>
      <c r="I354" s="25" t="s">
        <v>153</v>
      </c>
      <c r="J354" s="25" t="s">
        <v>154</v>
      </c>
      <c r="K354" s="25"/>
    </row>
    <row r="355" spans="2:11" x14ac:dyDescent="0.25">
      <c r="B355" s="23">
        <v>353</v>
      </c>
      <c r="C355" s="23" t="s">
        <v>858</v>
      </c>
      <c r="D355" s="23" t="s">
        <v>254</v>
      </c>
      <c r="E355" s="24" t="s">
        <v>859</v>
      </c>
      <c r="F355" s="23" t="s">
        <v>148</v>
      </c>
      <c r="G355" s="23" t="s">
        <v>148</v>
      </c>
      <c r="H355" s="23">
        <v>303</v>
      </c>
      <c r="I355" s="23" t="s">
        <v>153</v>
      </c>
      <c r="J355" s="23" t="s">
        <v>154</v>
      </c>
      <c r="K355" s="23"/>
    </row>
    <row r="356" spans="2:11" x14ac:dyDescent="0.25">
      <c r="B356" s="25">
        <v>354</v>
      </c>
      <c r="C356" s="25" t="s">
        <v>860</v>
      </c>
      <c r="D356" s="25" t="s">
        <v>254</v>
      </c>
      <c r="E356" s="26" t="s">
        <v>861</v>
      </c>
      <c r="F356" s="25" t="s">
        <v>148</v>
      </c>
      <c r="G356" s="25" t="s">
        <v>148</v>
      </c>
      <c r="H356" s="25">
        <v>304</v>
      </c>
      <c r="I356" s="25" t="s">
        <v>153</v>
      </c>
      <c r="J356" s="25" t="s">
        <v>154</v>
      </c>
      <c r="K356" s="25"/>
    </row>
    <row r="357" spans="2:11" x14ac:dyDescent="0.25">
      <c r="B357" s="23">
        <v>355</v>
      </c>
      <c r="C357" s="23" t="s">
        <v>862</v>
      </c>
      <c r="D357" s="23" t="s">
        <v>254</v>
      </c>
      <c r="E357" s="24" t="s">
        <v>863</v>
      </c>
      <c r="F357" s="23" t="s">
        <v>148</v>
      </c>
      <c r="G357" s="23" t="s">
        <v>148</v>
      </c>
      <c r="H357" s="23">
        <v>305</v>
      </c>
      <c r="I357" s="23" t="s">
        <v>153</v>
      </c>
      <c r="J357" s="23" t="s">
        <v>154</v>
      </c>
      <c r="K357" s="23"/>
    </row>
    <row r="358" spans="2:11" x14ac:dyDescent="0.25">
      <c r="B358" s="25">
        <v>356</v>
      </c>
      <c r="C358" s="25" t="s">
        <v>864</v>
      </c>
      <c r="D358" s="25" t="s">
        <v>254</v>
      </c>
      <c r="E358" s="26" t="s">
        <v>865</v>
      </c>
      <c r="F358" s="25" t="s">
        <v>148</v>
      </c>
      <c r="G358" s="25" t="s">
        <v>148</v>
      </c>
      <c r="H358" s="25">
        <v>306</v>
      </c>
      <c r="I358" s="25" t="s">
        <v>153</v>
      </c>
      <c r="J358" s="25" t="s">
        <v>154</v>
      </c>
      <c r="K358" s="25"/>
    </row>
    <row r="359" spans="2:11" x14ac:dyDescent="0.25">
      <c r="B359" s="23">
        <v>357</v>
      </c>
      <c r="C359" s="23" t="s">
        <v>866</v>
      </c>
      <c r="D359" s="23" t="s">
        <v>254</v>
      </c>
      <c r="E359" s="24" t="s">
        <v>867</v>
      </c>
      <c r="F359" s="23" t="s">
        <v>148</v>
      </c>
      <c r="G359" s="23" t="s">
        <v>148</v>
      </c>
      <c r="H359" s="23">
        <v>307</v>
      </c>
      <c r="I359" s="23" t="s">
        <v>153</v>
      </c>
      <c r="J359" s="23" t="s">
        <v>154</v>
      </c>
      <c r="K359" s="23"/>
    </row>
    <row r="360" spans="2:11" x14ac:dyDescent="0.25">
      <c r="B360" s="25">
        <v>358</v>
      </c>
      <c r="C360" s="25" t="s">
        <v>868</v>
      </c>
      <c r="D360" s="25" t="s">
        <v>254</v>
      </c>
      <c r="E360" s="26" t="s">
        <v>869</v>
      </c>
      <c r="F360" s="25" t="s">
        <v>148</v>
      </c>
      <c r="G360" s="25" t="s">
        <v>148</v>
      </c>
      <c r="H360" s="25">
        <v>308</v>
      </c>
      <c r="I360" s="25" t="s">
        <v>153</v>
      </c>
      <c r="J360" s="25" t="s">
        <v>154</v>
      </c>
      <c r="K360" s="25"/>
    </row>
    <row r="361" spans="2:11" x14ac:dyDescent="0.25">
      <c r="B361" s="23">
        <v>359</v>
      </c>
      <c r="C361" s="23" t="s">
        <v>870</v>
      </c>
      <c r="D361" s="23" t="s">
        <v>254</v>
      </c>
      <c r="E361" s="24" t="s">
        <v>871</v>
      </c>
      <c r="F361" s="23" t="s">
        <v>148</v>
      </c>
      <c r="G361" s="23" t="s">
        <v>148</v>
      </c>
      <c r="H361" s="23">
        <v>309</v>
      </c>
      <c r="I361" s="23" t="s">
        <v>153</v>
      </c>
      <c r="J361" s="23" t="s">
        <v>154</v>
      </c>
      <c r="K361" s="23"/>
    </row>
    <row r="362" spans="2:11" x14ac:dyDescent="0.25">
      <c r="B362" s="25">
        <v>360</v>
      </c>
      <c r="C362" s="25" t="s">
        <v>872</v>
      </c>
      <c r="D362" s="25" t="s">
        <v>254</v>
      </c>
      <c r="E362" s="26" t="s">
        <v>873</v>
      </c>
      <c r="F362" s="25" t="s">
        <v>148</v>
      </c>
      <c r="G362" s="25" t="s">
        <v>148</v>
      </c>
      <c r="H362" s="25">
        <v>310</v>
      </c>
      <c r="I362" s="25" t="s">
        <v>153</v>
      </c>
      <c r="J362" s="25" t="s">
        <v>154</v>
      </c>
      <c r="K362" s="25"/>
    </row>
    <row r="363" spans="2:11" x14ac:dyDescent="0.25">
      <c r="B363" s="23">
        <v>361</v>
      </c>
      <c r="C363" s="23" t="s">
        <v>874</v>
      </c>
      <c r="D363" s="23" t="s">
        <v>254</v>
      </c>
      <c r="E363" s="24" t="s">
        <v>875</v>
      </c>
      <c r="F363" s="23" t="s">
        <v>148</v>
      </c>
      <c r="G363" s="23" t="s">
        <v>148</v>
      </c>
      <c r="H363" s="23">
        <v>311</v>
      </c>
      <c r="I363" s="23" t="s">
        <v>153</v>
      </c>
      <c r="J363" s="23" t="s">
        <v>154</v>
      </c>
      <c r="K363" s="23"/>
    </row>
    <row r="364" spans="2:11" x14ac:dyDescent="0.25">
      <c r="B364" s="25">
        <v>362</v>
      </c>
      <c r="C364" s="25" t="s">
        <v>876</v>
      </c>
      <c r="D364" s="25" t="s">
        <v>254</v>
      </c>
      <c r="E364" s="26" t="s">
        <v>877</v>
      </c>
      <c r="F364" s="25" t="s">
        <v>148</v>
      </c>
      <c r="G364" s="25" t="s">
        <v>148</v>
      </c>
      <c r="H364" s="25">
        <v>312</v>
      </c>
      <c r="I364" s="25" t="s">
        <v>153</v>
      </c>
      <c r="J364" s="25" t="s">
        <v>154</v>
      </c>
      <c r="K364" s="25"/>
    </row>
    <row r="365" spans="2:11" x14ac:dyDescent="0.25">
      <c r="B365" s="23">
        <v>363</v>
      </c>
      <c r="C365" s="23" t="s">
        <v>878</v>
      </c>
      <c r="D365" s="23" t="s">
        <v>254</v>
      </c>
      <c r="E365" s="24" t="s">
        <v>879</v>
      </c>
      <c r="F365" s="23" t="s">
        <v>148</v>
      </c>
      <c r="G365" s="23" t="s">
        <v>148</v>
      </c>
      <c r="H365" s="23">
        <v>313</v>
      </c>
      <c r="I365" s="23" t="s">
        <v>153</v>
      </c>
      <c r="J365" s="23" t="s">
        <v>154</v>
      </c>
      <c r="K365" s="23"/>
    </row>
    <row r="366" spans="2:11" x14ac:dyDescent="0.25">
      <c r="B366" s="25">
        <v>364</v>
      </c>
      <c r="C366" s="25" t="s">
        <v>880</v>
      </c>
      <c r="D366" s="25" t="s">
        <v>254</v>
      </c>
      <c r="E366" s="26" t="s">
        <v>881</v>
      </c>
      <c r="F366" s="25" t="s">
        <v>148</v>
      </c>
      <c r="G366" s="25" t="s">
        <v>148</v>
      </c>
      <c r="H366" s="25">
        <v>314</v>
      </c>
      <c r="I366" s="25" t="s">
        <v>153</v>
      </c>
      <c r="J366" s="25" t="s">
        <v>154</v>
      </c>
      <c r="K366" s="25"/>
    </row>
    <row r="367" spans="2:11" x14ac:dyDescent="0.25">
      <c r="B367" s="23">
        <v>365</v>
      </c>
      <c r="C367" s="23" t="s">
        <v>882</v>
      </c>
      <c r="D367" s="23" t="s">
        <v>254</v>
      </c>
      <c r="E367" s="24" t="s">
        <v>883</v>
      </c>
      <c r="F367" s="23" t="s">
        <v>148</v>
      </c>
      <c r="G367" s="23" t="s">
        <v>148</v>
      </c>
      <c r="H367" s="23">
        <v>315</v>
      </c>
      <c r="I367" s="23" t="s">
        <v>153</v>
      </c>
      <c r="J367" s="23" t="s">
        <v>154</v>
      </c>
      <c r="K367" s="23"/>
    </row>
    <row r="368" spans="2:11" x14ac:dyDescent="0.25">
      <c r="B368" s="25">
        <v>366</v>
      </c>
      <c r="C368" s="25" t="s">
        <v>884</v>
      </c>
      <c r="D368" s="25" t="s">
        <v>254</v>
      </c>
      <c r="E368" s="26" t="s">
        <v>885</v>
      </c>
      <c r="F368" s="25" t="s">
        <v>148</v>
      </c>
      <c r="G368" s="25" t="s">
        <v>148</v>
      </c>
      <c r="H368" s="25">
        <v>316</v>
      </c>
      <c r="I368" s="25" t="s">
        <v>153</v>
      </c>
      <c r="J368" s="25" t="s">
        <v>154</v>
      </c>
      <c r="K368" s="25"/>
    </row>
    <row r="369" spans="2:11" x14ac:dyDescent="0.25">
      <c r="B369" s="23">
        <v>367</v>
      </c>
      <c r="C369" s="23" t="s">
        <v>886</v>
      </c>
      <c r="D369" s="23" t="s">
        <v>254</v>
      </c>
      <c r="E369" s="24" t="s">
        <v>887</v>
      </c>
      <c r="F369" s="23" t="s">
        <v>148</v>
      </c>
      <c r="G369" s="23" t="s">
        <v>148</v>
      </c>
      <c r="H369" s="23">
        <v>317</v>
      </c>
      <c r="I369" s="23" t="s">
        <v>153</v>
      </c>
      <c r="J369" s="23" t="s">
        <v>154</v>
      </c>
      <c r="K369" s="23"/>
    </row>
    <row r="370" spans="2:11" x14ac:dyDescent="0.25">
      <c r="B370" s="25">
        <v>368</v>
      </c>
      <c r="C370" s="25" t="s">
        <v>888</v>
      </c>
      <c r="D370" s="25" t="s">
        <v>254</v>
      </c>
      <c r="E370" s="26" t="s">
        <v>889</v>
      </c>
      <c r="F370" s="25" t="s">
        <v>148</v>
      </c>
      <c r="G370" s="25" t="s">
        <v>148</v>
      </c>
      <c r="H370" s="25">
        <v>318</v>
      </c>
      <c r="I370" s="25" t="s">
        <v>153</v>
      </c>
      <c r="J370" s="25" t="s">
        <v>154</v>
      </c>
      <c r="K370" s="25"/>
    </row>
    <row r="371" spans="2:11" x14ac:dyDescent="0.25">
      <c r="B371" s="23">
        <v>369</v>
      </c>
      <c r="C371" s="23" t="s">
        <v>890</v>
      </c>
      <c r="D371" s="23" t="s">
        <v>254</v>
      </c>
      <c r="E371" s="24" t="s">
        <v>891</v>
      </c>
      <c r="F371" s="23" t="s">
        <v>148</v>
      </c>
      <c r="G371" s="23" t="s">
        <v>148</v>
      </c>
      <c r="H371" s="23">
        <v>319</v>
      </c>
      <c r="I371" s="23" t="s">
        <v>153</v>
      </c>
      <c r="J371" s="23" t="s">
        <v>154</v>
      </c>
      <c r="K371" s="23"/>
    </row>
    <row r="372" spans="2:11" x14ac:dyDescent="0.25">
      <c r="B372" s="25">
        <v>370</v>
      </c>
      <c r="C372" s="25" t="s">
        <v>892</v>
      </c>
      <c r="D372" s="25" t="s">
        <v>254</v>
      </c>
      <c r="E372" s="26" t="s">
        <v>893</v>
      </c>
      <c r="F372" s="25" t="s">
        <v>148</v>
      </c>
      <c r="G372" s="25" t="s">
        <v>148</v>
      </c>
      <c r="H372" s="25">
        <v>320</v>
      </c>
      <c r="I372" s="25" t="s">
        <v>153</v>
      </c>
      <c r="J372" s="25" t="s">
        <v>154</v>
      </c>
      <c r="K372" s="25"/>
    </row>
    <row r="373" spans="2:11" x14ac:dyDescent="0.25">
      <c r="B373" s="23">
        <v>371</v>
      </c>
      <c r="C373" s="23" t="s">
        <v>894</v>
      </c>
      <c r="D373" s="23" t="s">
        <v>254</v>
      </c>
      <c r="E373" s="24" t="s">
        <v>895</v>
      </c>
      <c r="F373" s="23" t="s">
        <v>148</v>
      </c>
      <c r="G373" s="23" t="s">
        <v>148</v>
      </c>
      <c r="H373" s="23">
        <v>321</v>
      </c>
      <c r="I373" s="23" t="s">
        <v>153</v>
      </c>
      <c r="J373" s="23" t="s">
        <v>154</v>
      </c>
      <c r="K373" s="23"/>
    </row>
    <row r="374" spans="2:11" x14ac:dyDescent="0.25">
      <c r="B374" s="25">
        <v>372</v>
      </c>
      <c r="C374" s="25" t="s">
        <v>896</v>
      </c>
      <c r="D374" s="25" t="s">
        <v>254</v>
      </c>
      <c r="E374" s="26" t="s">
        <v>897</v>
      </c>
      <c r="F374" s="25" t="s">
        <v>148</v>
      </c>
      <c r="G374" s="25" t="s">
        <v>148</v>
      </c>
      <c r="H374" s="25">
        <v>322</v>
      </c>
      <c r="I374" s="25" t="s">
        <v>153</v>
      </c>
      <c r="J374" s="25" t="s">
        <v>154</v>
      </c>
      <c r="K374" s="25"/>
    </row>
    <row r="375" spans="2:11" x14ac:dyDescent="0.25">
      <c r="B375" s="23">
        <v>373</v>
      </c>
      <c r="C375" s="23" t="s">
        <v>898</v>
      </c>
      <c r="D375" s="23" t="s">
        <v>254</v>
      </c>
      <c r="E375" s="24" t="s">
        <v>899</v>
      </c>
      <c r="F375" s="23" t="s">
        <v>148</v>
      </c>
      <c r="G375" s="23" t="s">
        <v>148</v>
      </c>
      <c r="H375" s="23">
        <v>323</v>
      </c>
      <c r="I375" s="23" t="s">
        <v>153</v>
      </c>
      <c r="J375" s="23" t="s">
        <v>154</v>
      </c>
      <c r="K375" s="23"/>
    </row>
    <row r="376" spans="2:11" x14ac:dyDescent="0.25">
      <c r="B376" s="25">
        <v>374</v>
      </c>
      <c r="C376" s="25" t="s">
        <v>900</v>
      </c>
      <c r="D376" s="25" t="s">
        <v>254</v>
      </c>
      <c r="E376" s="26" t="s">
        <v>901</v>
      </c>
      <c r="F376" s="25" t="s">
        <v>148</v>
      </c>
      <c r="G376" s="25" t="s">
        <v>148</v>
      </c>
      <c r="H376" s="25">
        <v>324</v>
      </c>
      <c r="I376" s="25" t="s">
        <v>153</v>
      </c>
      <c r="J376" s="25" t="s">
        <v>154</v>
      </c>
      <c r="K376" s="25"/>
    </row>
    <row r="377" spans="2:11" x14ac:dyDescent="0.25">
      <c r="B377" s="23">
        <v>375</v>
      </c>
      <c r="C377" s="23" t="s">
        <v>902</v>
      </c>
      <c r="D377" s="23" t="s">
        <v>254</v>
      </c>
      <c r="E377" s="24" t="s">
        <v>903</v>
      </c>
      <c r="F377" s="23" t="s">
        <v>148</v>
      </c>
      <c r="G377" s="23" t="s">
        <v>148</v>
      </c>
      <c r="H377" s="23">
        <v>325</v>
      </c>
      <c r="I377" s="23" t="s">
        <v>153</v>
      </c>
      <c r="J377" s="23" t="s">
        <v>154</v>
      </c>
      <c r="K377" s="23"/>
    </row>
    <row r="378" spans="2:11" x14ac:dyDescent="0.25">
      <c r="B378" s="25">
        <v>376</v>
      </c>
      <c r="C378" s="25" t="s">
        <v>904</v>
      </c>
      <c r="D378" s="25" t="s">
        <v>254</v>
      </c>
      <c r="E378" s="26" t="s">
        <v>905</v>
      </c>
      <c r="F378" s="25" t="s">
        <v>148</v>
      </c>
      <c r="G378" s="25" t="s">
        <v>148</v>
      </c>
      <c r="H378" s="25">
        <v>326</v>
      </c>
      <c r="I378" s="25" t="s">
        <v>153</v>
      </c>
      <c r="J378" s="25" t="s">
        <v>154</v>
      </c>
      <c r="K378" s="25"/>
    </row>
    <row r="379" spans="2:11" x14ac:dyDescent="0.25">
      <c r="B379" s="23">
        <v>377</v>
      </c>
      <c r="C379" s="23" t="s">
        <v>906</v>
      </c>
      <c r="D379" s="23" t="s">
        <v>254</v>
      </c>
      <c r="E379" s="24" t="s">
        <v>907</v>
      </c>
      <c r="F379" s="23" t="s">
        <v>148</v>
      </c>
      <c r="G379" s="23" t="s">
        <v>148</v>
      </c>
      <c r="H379" s="23">
        <v>327</v>
      </c>
      <c r="I379" s="23" t="s">
        <v>153</v>
      </c>
      <c r="J379" s="23" t="s">
        <v>154</v>
      </c>
      <c r="K379" s="23"/>
    </row>
    <row r="380" spans="2:11" x14ac:dyDescent="0.25">
      <c r="B380" s="25">
        <v>378</v>
      </c>
      <c r="C380" s="25" t="s">
        <v>908</v>
      </c>
      <c r="D380" s="25" t="s">
        <v>254</v>
      </c>
      <c r="E380" s="26" t="s">
        <v>909</v>
      </c>
      <c r="F380" s="25" t="s">
        <v>148</v>
      </c>
      <c r="G380" s="25" t="s">
        <v>148</v>
      </c>
      <c r="H380" s="25">
        <v>328</v>
      </c>
      <c r="I380" s="25" t="s">
        <v>153</v>
      </c>
      <c r="J380" s="25" t="s">
        <v>154</v>
      </c>
      <c r="K380" s="25"/>
    </row>
    <row r="381" spans="2:11" x14ac:dyDescent="0.25">
      <c r="B381" s="23">
        <v>379</v>
      </c>
      <c r="C381" s="23" t="s">
        <v>910</v>
      </c>
      <c r="D381" s="23" t="s">
        <v>254</v>
      </c>
      <c r="E381" s="24" t="s">
        <v>911</v>
      </c>
      <c r="F381" s="23" t="s">
        <v>148</v>
      </c>
      <c r="G381" s="23" t="s">
        <v>148</v>
      </c>
      <c r="H381" s="23">
        <v>329</v>
      </c>
      <c r="I381" s="23" t="s">
        <v>153</v>
      </c>
      <c r="J381" s="23" t="s">
        <v>154</v>
      </c>
      <c r="K381" s="23"/>
    </row>
    <row r="382" spans="2:11" x14ac:dyDescent="0.25">
      <c r="B382" s="25">
        <v>380</v>
      </c>
      <c r="C382" s="25" t="s">
        <v>912</v>
      </c>
      <c r="D382" s="25" t="s">
        <v>254</v>
      </c>
      <c r="E382" s="26" t="s">
        <v>913</v>
      </c>
      <c r="F382" s="25" t="s">
        <v>148</v>
      </c>
      <c r="G382" s="25" t="s">
        <v>148</v>
      </c>
      <c r="H382" s="25">
        <v>330</v>
      </c>
      <c r="I382" s="25" t="s">
        <v>153</v>
      </c>
      <c r="J382" s="25" t="s">
        <v>154</v>
      </c>
      <c r="K382" s="25"/>
    </row>
    <row r="383" spans="2:11" x14ac:dyDescent="0.25">
      <c r="B383" s="23">
        <v>381</v>
      </c>
      <c r="C383" s="23" t="s">
        <v>914</v>
      </c>
      <c r="D383" s="23" t="s">
        <v>254</v>
      </c>
      <c r="E383" s="24" t="s">
        <v>915</v>
      </c>
      <c r="F383" s="23" t="s">
        <v>148</v>
      </c>
      <c r="G383" s="23" t="s">
        <v>148</v>
      </c>
      <c r="H383" s="23">
        <v>331</v>
      </c>
      <c r="I383" s="23" t="s">
        <v>153</v>
      </c>
      <c r="J383" s="23" t="s">
        <v>154</v>
      </c>
      <c r="K383" s="23"/>
    </row>
    <row r="384" spans="2:11" x14ac:dyDescent="0.25">
      <c r="B384" s="25">
        <v>382</v>
      </c>
      <c r="C384" s="25" t="s">
        <v>916</v>
      </c>
      <c r="D384" s="25" t="s">
        <v>254</v>
      </c>
      <c r="E384" s="26" t="s">
        <v>917</v>
      </c>
      <c r="F384" s="25" t="s">
        <v>148</v>
      </c>
      <c r="G384" s="25" t="s">
        <v>148</v>
      </c>
      <c r="H384" s="25">
        <v>332</v>
      </c>
      <c r="I384" s="25" t="s">
        <v>153</v>
      </c>
      <c r="J384" s="25" t="s">
        <v>154</v>
      </c>
      <c r="K384" s="25"/>
    </row>
    <row r="385" spans="2:11" x14ac:dyDescent="0.25">
      <c r="B385" s="23">
        <v>383</v>
      </c>
      <c r="C385" s="23" t="s">
        <v>918</v>
      </c>
      <c r="D385" s="23" t="s">
        <v>254</v>
      </c>
      <c r="E385" s="24" t="s">
        <v>919</v>
      </c>
      <c r="F385" s="23" t="s">
        <v>148</v>
      </c>
      <c r="G385" s="23" t="s">
        <v>148</v>
      </c>
      <c r="H385" s="23">
        <v>333</v>
      </c>
      <c r="I385" s="23" t="s">
        <v>153</v>
      </c>
      <c r="J385" s="23" t="s">
        <v>154</v>
      </c>
      <c r="K385" s="23"/>
    </row>
    <row r="386" spans="2:11" x14ac:dyDescent="0.25">
      <c r="B386" s="25">
        <v>384</v>
      </c>
      <c r="C386" s="25" t="s">
        <v>920</v>
      </c>
      <c r="D386" s="25" t="s">
        <v>254</v>
      </c>
      <c r="E386" s="26" t="s">
        <v>921</v>
      </c>
      <c r="F386" s="25" t="s">
        <v>148</v>
      </c>
      <c r="G386" s="25" t="s">
        <v>148</v>
      </c>
      <c r="H386" s="25">
        <v>334</v>
      </c>
      <c r="I386" s="25" t="s">
        <v>153</v>
      </c>
      <c r="J386" s="25" t="s">
        <v>154</v>
      </c>
      <c r="K386" s="25"/>
    </row>
    <row r="387" spans="2:11" x14ac:dyDescent="0.25">
      <c r="B387" s="23">
        <v>385</v>
      </c>
      <c r="C387" s="23" t="s">
        <v>922</v>
      </c>
      <c r="D387" s="23" t="s">
        <v>254</v>
      </c>
      <c r="E387" s="24" t="s">
        <v>923</v>
      </c>
      <c r="F387" s="23" t="s">
        <v>148</v>
      </c>
      <c r="G387" s="23" t="s">
        <v>148</v>
      </c>
      <c r="H387" s="23">
        <v>335</v>
      </c>
      <c r="I387" s="23" t="s">
        <v>153</v>
      </c>
      <c r="J387" s="23" t="s">
        <v>154</v>
      </c>
      <c r="K387" s="23"/>
    </row>
    <row r="388" spans="2:11" x14ac:dyDescent="0.25">
      <c r="B388" s="25">
        <v>386</v>
      </c>
      <c r="C388" s="25" t="s">
        <v>924</v>
      </c>
      <c r="D388" s="25" t="s">
        <v>254</v>
      </c>
      <c r="E388" s="26" t="s">
        <v>925</v>
      </c>
      <c r="F388" s="25" t="s">
        <v>148</v>
      </c>
      <c r="G388" s="25" t="s">
        <v>148</v>
      </c>
      <c r="H388" s="25">
        <v>336</v>
      </c>
      <c r="I388" s="25" t="s">
        <v>153</v>
      </c>
      <c r="J388" s="25" t="s">
        <v>154</v>
      </c>
      <c r="K388" s="25"/>
    </row>
    <row r="389" spans="2:11" x14ac:dyDescent="0.25">
      <c r="B389" s="23">
        <v>387</v>
      </c>
      <c r="C389" s="23" t="s">
        <v>926</v>
      </c>
      <c r="D389" s="23" t="s">
        <v>254</v>
      </c>
      <c r="E389" s="24" t="s">
        <v>927</v>
      </c>
      <c r="F389" s="23" t="s">
        <v>148</v>
      </c>
      <c r="G389" s="23" t="s">
        <v>148</v>
      </c>
      <c r="H389" s="23">
        <v>337</v>
      </c>
      <c r="I389" s="23" t="s">
        <v>153</v>
      </c>
      <c r="J389" s="23" t="s">
        <v>154</v>
      </c>
      <c r="K389" s="23"/>
    </row>
    <row r="390" spans="2:11" x14ac:dyDescent="0.25">
      <c r="B390" s="25">
        <v>388</v>
      </c>
      <c r="C390" s="25" t="s">
        <v>928</v>
      </c>
      <c r="D390" s="25" t="s">
        <v>254</v>
      </c>
      <c r="E390" s="26" t="s">
        <v>929</v>
      </c>
      <c r="F390" s="25" t="s">
        <v>148</v>
      </c>
      <c r="G390" s="25" t="s">
        <v>148</v>
      </c>
      <c r="H390" s="25">
        <v>338</v>
      </c>
      <c r="I390" s="25" t="s">
        <v>153</v>
      </c>
      <c r="J390" s="25" t="s">
        <v>154</v>
      </c>
      <c r="K390" s="25"/>
    </row>
    <row r="391" spans="2:11" x14ac:dyDescent="0.25">
      <c r="B391" s="23">
        <v>389</v>
      </c>
      <c r="C391" s="23" t="s">
        <v>930</v>
      </c>
      <c r="D391" s="23" t="s">
        <v>254</v>
      </c>
      <c r="E391" s="24" t="s">
        <v>931</v>
      </c>
      <c r="F391" s="23" t="s">
        <v>148</v>
      </c>
      <c r="G391" s="23" t="s">
        <v>148</v>
      </c>
      <c r="H391" s="23">
        <v>339</v>
      </c>
      <c r="I391" s="23" t="s">
        <v>153</v>
      </c>
      <c r="J391" s="23" t="s">
        <v>154</v>
      </c>
      <c r="K391" s="23"/>
    </row>
    <row r="392" spans="2:11" x14ac:dyDescent="0.25">
      <c r="B392" s="25">
        <v>390</v>
      </c>
      <c r="C392" s="25" t="s">
        <v>932</v>
      </c>
      <c r="D392" s="25" t="s">
        <v>254</v>
      </c>
      <c r="E392" s="26" t="s">
        <v>933</v>
      </c>
      <c r="F392" s="25" t="s">
        <v>148</v>
      </c>
      <c r="G392" s="25" t="s">
        <v>148</v>
      </c>
      <c r="H392" s="25">
        <v>340</v>
      </c>
      <c r="I392" s="25" t="s">
        <v>153</v>
      </c>
      <c r="J392" s="25" t="s">
        <v>154</v>
      </c>
      <c r="K392" s="25"/>
    </row>
    <row r="393" spans="2:11" x14ac:dyDescent="0.25">
      <c r="B393" s="23">
        <v>391</v>
      </c>
      <c r="C393" s="23" t="s">
        <v>934</v>
      </c>
      <c r="D393" s="23" t="s">
        <v>254</v>
      </c>
      <c r="E393" s="24" t="s">
        <v>935</v>
      </c>
      <c r="F393" s="23" t="s">
        <v>148</v>
      </c>
      <c r="G393" s="23" t="s">
        <v>148</v>
      </c>
      <c r="H393" s="23">
        <v>341</v>
      </c>
      <c r="I393" s="23" t="s">
        <v>153</v>
      </c>
      <c r="J393" s="23" t="s">
        <v>154</v>
      </c>
      <c r="K393" s="23"/>
    </row>
    <row r="394" spans="2:11" x14ac:dyDescent="0.25">
      <c r="B394" s="25">
        <v>392</v>
      </c>
      <c r="C394" s="25" t="s">
        <v>936</v>
      </c>
      <c r="D394" s="25" t="s">
        <v>254</v>
      </c>
      <c r="E394" s="26" t="s">
        <v>937</v>
      </c>
      <c r="F394" s="25" t="s">
        <v>148</v>
      </c>
      <c r="G394" s="25" t="s">
        <v>148</v>
      </c>
      <c r="H394" s="25">
        <v>342</v>
      </c>
      <c r="I394" s="25" t="s">
        <v>153</v>
      </c>
      <c r="J394" s="25" t="s">
        <v>154</v>
      </c>
      <c r="K394" s="25"/>
    </row>
    <row r="395" spans="2:11" x14ac:dyDescent="0.25">
      <c r="B395" s="23">
        <v>393</v>
      </c>
      <c r="C395" s="23" t="s">
        <v>938</v>
      </c>
      <c r="D395" s="23" t="s">
        <v>254</v>
      </c>
      <c r="E395" s="24" t="s">
        <v>939</v>
      </c>
      <c r="F395" s="23" t="s">
        <v>148</v>
      </c>
      <c r="G395" s="23" t="s">
        <v>148</v>
      </c>
      <c r="H395" s="23">
        <v>343</v>
      </c>
      <c r="I395" s="23" t="s">
        <v>153</v>
      </c>
      <c r="J395" s="23" t="s">
        <v>154</v>
      </c>
      <c r="K395" s="23"/>
    </row>
    <row r="396" spans="2:11" x14ac:dyDescent="0.25">
      <c r="B396" s="25">
        <v>394</v>
      </c>
      <c r="C396" s="25" t="s">
        <v>940</v>
      </c>
      <c r="D396" s="25" t="s">
        <v>254</v>
      </c>
      <c r="E396" s="26" t="s">
        <v>941</v>
      </c>
      <c r="F396" s="25" t="s">
        <v>148</v>
      </c>
      <c r="G396" s="25" t="s">
        <v>148</v>
      </c>
      <c r="H396" s="25">
        <v>344</v>
      </c>
      <c r="I396" s="25" t="s">
        <v>153</v>
      </c>
      <c r="J396" s="25" t="s">
        <v>154</v>
      </c>
      <c r="K396" s="25"/>
    </row>
    <row r="397" spans="2:11" x14ac:dyDescent="0.25">
      <c r="B397" s="23">
        <v>395</v>
      </c>
      <c r="C397" s="23" t="s">
        <v>942</v>
      </c>
      <c r="D397" s="23" t="s">
        <v>254</v>
      </c>
      <c r="E397" s="24" t="s">
        <v>943</v>
      </c>
      <c r="F397" s="23" t="s">
        <v>148</v>
      </c>
      <c r="G397" s="23" t="s">
        <v>148</v>
      </c>
      <c r="H397" s="23">
        <v>345</v>
      </c>
      <c r="I397" s="23" t="s">
        <v>153</v>
      </c>
      <c r="J397" s="23" t="s">
        <v>154</v>
      </c>
      <c r="K397" s="23"/>
    </row>
    <row r="398" spans="2:11" x14ac:dyDescent="0.25">
      <c r="B398" s="25">
        <v>396</v>
      </c>
      <c r="C398" s="25" t="s">
        <v>944</v>
      </c>
      <c r="D398" s="25" t="s">
        <v>254</v>
      </c>
      <c r="E398" s="26" t="s">
        <v>945</v>
      </c>
      <c r="F398" s="25" t="s">
        <v>148</v>
      </c>
      <c r="G398" s="25" t="s">
        <v>148</v>
      </c>
      <c r="H398" s="25">
        <v>346</v>
      </c>
      <c r="I398" s="25" t="s">
        <v>153</v>
      </c>
      <c r="J398" s="25" t="s">
        <v>154</v>
      </c>
      <c r="K398" s="25"/>
    </row>
    <row r="399" spans="2:11" x14ac:dyDescent="0.25">
      <c r="B399" s="23">
        <v>397</v>
      </c>
      <c r="C399" s="23" t="s">
        <v>946</v>
      </c>
      <c r="D399" s="23" t="s">
        <v>254</v>
      </c>
      <c r="E399" s="24" t="s">
        <v>947</v>
      </c>
      <c r="F399" s="23" t="s">
        <v>148</v>
      </c>
      <c r="G399" s="23" t="s">
        <v>148</v>
      </c>
      <c r="H399" s="23">
        <v>347</v>
      </c>
      <c r="I399" s="23" t="s">
        <v>153</v>
      </c>
      <c r="J399" s="23" t="s">
        <v>154</v>
      </c>
      <c r="K399" s="23"/>
    </row>
    <row r="400" spans="2:11" x14ac:dyDescent="0.25">
      <c r="B400" s="25">
        <v>398</v>
      </c>
      <c r="C400" s="25" t="s">
        <v>948</v>
      </c>
      <c r="D400" s="25" t="s">
        <v>254</v>
      </c>
      <c r="E400" s="26" t="s">
        <v>949</v>
      </c>
      <c r="F400" s="25" t="s">
        <v>148</v>
      </c>
      <c r="G400" s="25" t="s">
        <v>148</v>
      </c>
      <c r="H400" s="25">
        <v>348</v>
      </c>
      <c r="I400" s="25" t="s">
        <v>153</v>
      </c>
      <c r="J400" s="25" t="s">
        <v>154</v>
      </c>
      <c r="K400" s="25"/>
    </row>
    <row r="401" spans="2:11" x14ac:dyDescent="0.25">
      <c r="B401" s="23">
        <v>399</v>
      </c>
      <c r="C401" s="23" t="s">
        <v>950</v>
      </c>
      <c r="D401" s="23" t="s">
        <v>254</v>
      </c>
      <c r="E401" s="24" t="s">
        <v>951</v>
      </c>
      <c r="F401" s="23" t="s">
        <v>148</v>
      </c>
      <c r="G401" s="23" t="s">
        <v>148</v>
      </c>
      <c r="H401" s="23">
        <v>349</v>
      </c>
      <c r="I401" s="23" t="s">
        <v>153</v>
      </c>
      <c r="J401" s="23" t="s">
        <v>154</v>
      </c>
      <c r="K401" s="23"/>
    </row>
    <row r="402" spans="2:11" x14ac:dyDescent="0.25">
      <c r="B402" s="25">
        <v>400</v>
      </c>
      <c r="C402" s="25" t="s">
        <v>952</v>
      </c>
      <c r="D402" s="25" t="s">
        <v>254</v>
      </c>
      <c r="E402" s="26" t="s">
        <v>953</v>
      </c>
      <c r="F402" s="25" t="s">
        <v>148</v>
      </c>
      <c r="G402" s="25" t="s">
        <v>148</v>
      </c>
      <c r="H402" s="25">
        <v>350</v>
      </c>
      <c r="I402" s="25" t="s">
        <v>153</v>
      </c>
      <c r="J402" s="25" t="s">
        <v>154</v>
      </c>
      <c r="K402" s="25"/>
    </row>
    <row r="403" spans="2:11" x14ac:dyDescent="0.25">
      <c r="B403" s="23">
        <v>401</v>
      </c>
      <c r="C403" s="23" t="s">
        <v>954</v>
      </c>
      <c r="D403" s="23" t="s">
        <v>254</v>
      </c>
      <c r="E403" s="24" t="s">
        <v>955</v>
      </c>
      <c r="F403" s="23" t="s">
        <v>148</v>
      </c>
      <c r="G403" s="23" t="s">
        <v>148</v>
      </c>
      <c r="H403" s="23">
        <v>351</v>
      </c>
      <c r="I403" s="23" t="s">
        <v>153</v>
      </c>
      <c r="J403" s="23" t="s">
        <v>154</v>
      </c>
      <c r="K403" s="23"/>
    </row>
    <row r="404" spans="2:11" x14ac:dyDescent="0.25">
      <c r="B404" s="25">
        <v>402</v>
      </c>
      <c r="C404" s="25" t="s">
        <v>956</v>
      </c>
      <c r="D404" s="25" t="s">
        <v>254</v>
      </c>
      <c r="E404" s="26" t="s">
        <v>957</v>
      </c>
      <c r="F404" s="25" t="s">
        <v>148</v>
      </c>
      <c r="G404" s="25" t="s">
        <v>148</v>
      </c>
      <c r="H404" s="25">
        <v>352</v>
      </c>
      <c r="I404" s="25" t="s">
        <v>153</v>
      </c>
      <c r="J404" s="25" t="s">
        <v>154</v>
      </c>
      <c r="K404" s="25"/>
    </row>
    <row r="405" spans="2:11" x14ac:dyDescent="0.25">
      <c r="B405" s="23">
        <v>403</v>
      </c>
      <c r="C405" s="23" t="s">
        <v>958</v>
      </c>
      <c r="D405" s="23" t="s">
        <v>254</v>
      </c>
      <c r="E405" s="24" t="s">
        <v>959</v>
      </c>
      <c r="F405" s="23" t="s">
        <v>148</v>
      </c>
      <c r="G405" s="23" t="s">
        <v>148</v>
      </c>
      <c r="H405" s="23">
        <v>353</v>
      </c>
      <c r="I405" s="23" t="s">
        <v>153</v>
      </c>
      <c r="J405" s="23" t="s">
        <v>154</v>
      </c>
      <c r="K405" s="23"/>
    </row>
    <row r="406" spans="2:11" x14ac:dyDescent="0.25">
      <c r="B406" s="25">
        <v>404</v>
      </c>
      <c r="C406" s="25" t="s">
        <v>960</v>
      </c>
      <c r="D406" s="25" t="s">
        <v>254</v>
      </c>
      <c r="E406" s="26" t="s">
        <v>961</v>
      </c>
      <c r="F406" s="25" t="s">
        <v>148</v>
      </c>
      <c r="G406" s="25" t="s">
        <v>148</v>
      </c>
      <c r="H406" s="25">
        <v>354</v>
      </c>
      <c r="I406" s="25" t="s">
        <v>153</v>
      </c>
      <c r="J406" s="25" t="s">
        <v>154</v>
      </c>
      <c r="K406" s="25"/>
    </row>
    <row r="407" spans="2:11" x14ac:dyDescent="0.25">
      <c r="B407" s="23">
        <v>405</v>
      </c>
      <c r="C407" s="23" t="s">
        <v>962</v>
      </c>
      <c r="D407" s="23" t="s">
        <v>254</v>
      </c>
      <c r="E407" s="24" t="s">
        <v>963</v>
      </c>
      <c r="F407" s="23" t="s">
        <v>148</v>
      </c>
      <c r="G407" s="23" t="s">
        <v>148</v>
      </c>
      <c r="H407" s="23">
        <v>355</v>
      </c>
      <c r="I407" s="23" t="s">
        <v>153</v>
      </c>
      <c r="J407" s="23" t="s">
        <v>154</v>
      </c>
      <c r="K407" s="23"/>
    </row>
    <row r="408" spans="2:11" x14ac:dyDescent="0.25">
      <c r="B408" s="25">
        <v>406</v>
      </c>
      <c r="C408" s="25" t="s">
        <v>964</v>
      </c>
      <c r="D408" s="25" t="s">
        <v>254</v>
      </c>
      <c r="E408" s="26" t="s">
        <v>965</v>
      </c>
      <c r="F408" s="25" t="s">
        <v>148</v>
      </c>
      <c r="G408" s="25" t="s">
        <v>148</v>
      </c>
      <c r="H408" s="25">
        <v>356</v>
      </c>
      <c r="I408" s="25" t="s">
        <v>153</v>
      </c>
      <c r="J408" s="25" t="s">
        <v>154</v>
      </c>
      <c r="K408" s="25"/>
    </row>
    <row r="409" spans="2:11" x14ac:dyDescent="0.25">
      <c r="B409" s="23">
        <v>407</v>
      </c>
      <c r="C409" s="23" t="s">
        <v>966</v>
      </c>
      <c r="D409" s="23" t="s">
        <v>254</v>
      </c>
      <c r="E409" s="24" t="s">
        <v>967</v>
      </c>
      <c r="F409" s="23" t="s">
        <v>148</v>
      </c>
      <c r="G409" s="23" t="s">
        <v>148</v>
      </c>
      <c r="H409" s="23">
        <v>357</v>
      </c>
      <c r="I409" s="23" t="s">
        <v>153</v>
      </c>
      <c r="J409" s="23" t="s">
        <v>154</v>
      </c>
      <c r="K409" s="23"/>
    </row>
    <row r="410" spans="2:11" x14ac:dyDescent="0.25">
      <c r="B410" s="25">
        <v>408</v>
      </c>
      <c r="C410" s="25" t="s">
        <v>968</v>
      </c>
      <c r="D410" s="25" t="s">
        <v>254</v>
      </c>
      <c r="E410" s="26" t="s">
        <v>969</v>
      </c>
      <c r="F410" s="25" t="s">
        <v>148</v>
      </c>
      <c r="G410" s="25" t="s">
        <v>148</v>
      </c>
      <c r="H410" s="25">
        <v>358</v>
      </c>
      <c r="I410" s="25" t="s">
        <v>153</v>
      </c>
      <c r="J410" s="25" t="s">
        <v>154</v>
      </c>
      <c r="K410" s="25"/>
    </row>
    <row r="411" spans="2:11" x14ac:dyDescent="0.25">
      <c r="B411" s="23">
        <v>409</v>
      </c>
      <c r="C411" s="23" t="s">
        <v>970</v>
      </c>
      <c r="D411" s="23" t="s">
        <v>254</v>
      </c>
      <c r="E411" s="24" t="s">
        <v>971</v>
      </c>
      <c r="F411" s="23" t="s">
        <v>148</v>
      </c>
      <c r="G411" s="23" t="s">
        <v>148</v>
      </c>
      <c r="H411" s="23">
        <v>359</v>
      </c>
      <c r="I411" s="23" t="s">
        <v>153</v>
      </c>
      <c r="J411" s="23" t="s">
        <v>154</v>
      </c>
      <c r="K411" s="23"/>
    </row>
    <row r="412" spans="2:11" x14ac:dyDescent="0.25">
      <c r="B412" s="25">
        <v>410</v>
      </c>
      <c r="C412" s="25" t="s">
        <v>972</v>
      </c>
      <c r="D412" s="25" t="s">
        <v>254</v>
      </c>
      <c r="E412" s="26" t="s">
        <v>973</v>
      </c>
      <c r="F412" s="25" t="s">
        <v>148</v>
      </c>
      <c r="G412" s="25" t="s">
        <v>148</v>
      </c>
      <c r="H412" s="25">
        <v>360</v>
      </c>
      <c r="I412" s="25" t="s">
        <v>153</v>
      </c>
      <c r="J412" s="25" t="s">
        <v>154</v>
      </c>
      <c r="K412" s="25"/>
    </row>
    <row r="413" spans="2:11" x14ac:dyDescent="0.25">
      <c r="B413" s="23">
        <v>411</v>
      </c>
      <c r="C413" s="23" t="s">
        <v>974</v>
      </c>
      <c r="D413" s="23" t="s">
        <v>254</v>
      </c>
      <c r="E413" s="24" t="s">
        <v>975</v>
      </c>
      <c r="F413" s="23" t="s">
        <v>148</v>
      </c>
      <c r="G413" s="23" t="s">
        <v>148</v>
      </c>
      <c r="H413" s="23">
        <v>361</v>
      </c>
      <c r="I413" s="23" t="s">
        <v>153</v>
      </c>
      <c r="J413" s="23" t="s">
        <v>154</v>
      </c>
      <c r="K413" s="23"/>
    </row>
    <row r="414" spans="2:11" x14ac:dyDescent="0.25">
      <c r="B414" s="25">
        <v>412</v>
      </c>
      <c r="C414" s="25" t="s">
        <v>976</v>
      </c>
      <c r="D414" s="25" t="s">
        <v>254</v>
      </c>
      <c r="E414" s="26" t="s">
        <v>977</v>
      </c>
      <c r="F414" s="25" t="s">
        <v>148</v>
      </c>
      <c r="G414" s="25" t="s">
        <v>148</v>
      </c>
      <c r="H414" s="25">
        <v>362</v>
      </c>
      <c r="I414" s="25" t="s">
        <v>153</v>
      </c>
      <c r="J414" s="25" t="s">
        <v>154</v>
      </c>
      <c r="K414" s="25"/>
    </row>
    <row r="415" spans="2:11" x14ac:dyDescent="0.25">
      <c r="B415" s="23">
        <v>413</v>
      </c>
      <c r="C415" s="23" t="s">
        <v>978</v>
      </c>
      <c r="D415" s="23" t="s">
        <v>254</v>
      </c>
      <c r="E415" s="24" t="s">
        <v>979</v>
      </c>
      <c r="F415" s="23" t="s">
        <v>148</v>
      </c>
      <c r="G415" s="23" t="s">
        <v>148</v>
      </c>
      <c r="H415" s="23">
        <v>363</v>
      </c>
      <c r="I415" s="23" t="s">
        <v>153</v>
      </c>
      <c r="J415" s="23" t="s">
        <v>154</v>
      </c>
      <c r="K415" s="23"/>
    </row>
    <row r="416" spans="2:11" x14ac:dyDescent="0.25">
      <c r="B416" s="25">
        <v>414</v>
      </c>
      <c r="C416" s="25" t="s">
        <v>980</v>
      </c>
      <c r="D416" s="25" t="s">
        <v>254</v>
      </c>
      <c r="E416" s="26" t="s">
        <v>981</v>
      </c>
      <c r="F416" s="25" t="s">
        <v>148</v>
      </c>
      <c r="G416" s="25" t="s">
        <v>148</v>
      </c>
      <c r="H416" s="25">
        <v>364</v>
      </c>
      <c r="I416" s="25" t="s">
        <v>153</v>
      </c>
      <c r="J416" s="25" t="s">
        <v>154</v>
      </c>
      <c r="K416" s="25"/>
    </row>
    <row r="417" spans="2:11" x14ac:dyDescent="0.25">
      <c r="B417" s="23">
        <v>415</v>
      </c>
      <c r="C417" s="23" t="s">
        <v>982</v>
      </c>
      <c r="D417" s="23" t="s">
        <v>254</v>
      </c>
      <c r="E417" s="24" t="s">
        <v>983</v>
      </c>
      <c r="F417" s="23" t="s">
        <v>148</v>
      </c>
      <c r="G417" s="23" t="s">
        <v>148</v>
      </c>
      <c r="H417" s="23">
        <v>365</v>
      </c>
      <c r="I417" s="23" t="s">
        <v>153</v>
      </c>
      <c r="J417" s="23" t="s">
        <v>154</v>
      </c>
      <c r="K417" s="23"/>
    </row>
    <row r="418" spans="2:11" x14ac:dyDescent="0.25">
      <c r="B418" s="25">
        <v>416</v>
      </c>
      <c r="C418" s="25" t="s">
        <v>984</v>
      </c>
      <c r="D418" s="25" t="s">
        <v>254</v>
      </c>
      <c r="E418" s="26" t="s">
        <v>985</v>
      </c>
      <c r="F418" s="25" t="s">
        <v>148</v>
      </c>
      <c r="G418" s="25" t="s">
        <v>148</v>
      </c>
      <c r="H418" s="25">
        <v>366</v>
      </c>
      <c r="I418" s="25" t="s">
        <v>153</v>
      </c>
      <c r="J418" s="25" t="s">
        <v>154</v>
      </c>
      <c r="K418" s="25"/>
    </row>
    <row r="419" spans="2:11" x14ac:dyDescent="0.25">
      <c r="B419" s="23">
        <v>417</v>
      </c>
      <c r="C419" s="23" t="s">
        <v>986</v>
      </c>
      <c r="D419" s="23" t="s">
        <v>254</v>
      </c>
      <c r="E419" s="24" t="s">
        <v>987</v>
      </c>
      <c r="F419" s="23" t="s">
        <v>148</v>
      </c>
      <c r="G419" s="23" t="s">
        <v>148</v>
      </c>
      <c r="H419" s="23">
        <v>367</v>
      </c>
      <c r="I419" s="23" t="s">
        <v>153</v>
      </c>
      <c r="J419" s="23" t="s">
        <v>154</v>
      </c>
      <c r="K419" s="23"/>
    </row>
    <row r="420" spans="2:11" x14ac:dyDescent="0.25">
      <c r="B420" s="25">
        <v>418</v>
      </c>
      <c r="C420" s="25" t="s">
        <v>988</v>
      </c>
      <c r="D420" s="25" t="s">
        <v>254</v>
      </c>
      <c r="E420" s="26" t="s">
        <v>989</v>
      </c>
      <c r="F420" s="25" t="s">
        <v>148</v>
      </c>
      <c r="G420" s="25" t="s">
        <v>148</v>
      </c>
      <c r="H420" s="25">
        <v>368</v>
      </c>
      <c r="I420" s="25" t="s">
        <v>153</v>
      </c>
      <c r="J420" s="25" t="s">
        <v>154</v>
      </c>
      <c r="K420" s="25"/>
    </row>
    <row r="421" spans="2:11" x14ac:dyDescent="0.25">
      <c r="B421" s="23">
        <v>419</v>
      </c>
      <c r="C421" s="23" t="s">
        <v>990</v>
      </c>
      <c r="D421" s="23" t="s">
        <v>254</v>
      </c>
      <c r="E421" s="24" t="s">
        <v>991</v>
      </c>
      <c r="F421" s="23" t="s">
        <v>148</v>
      </c>
      <c r="G421" s="23" t="s">
        <v>148</v>
      </c>
      <c r="H421" s="23">
        <v>369</v>
      </c>
      <c r="I421" s="23" t="s">
        <v>153</v>
      </c>
      <c r="J421" s="23" t="s">
        <v>154</v>
      </c>
      <c r="K421" s="23"/>
    </row>
    <row r="422" spans="2:11" x14ac:dyDescent="0.25">
      <c r="B422" s="25">
        <v>420</v>
      </c>
      <c r="C422" s="25" t="s">
        <v>992</v>
      </c>
      <c r="D422" s="25" t="s">
        <v>254</v>
      </c>
      <c r="E422" s="26" t="s">
        <v>993</v>
      </c>
      <c r="F422" s="25" t="s">
        <v>148</v>
      </c>
      <c r="G422" s="25" t="s">
        <v>148</v>
      </c>
      <c r="H422" s="25">
        <v>370</v>
      </c>
      <c r="I422" s="25" t="s">
        <v>153</v>
      </c>
      <c r="J422" s="25" t="s">
        <v>154</v>
      </c>
      <c r="K422" s="25"/>
    </row>
    <row r="423" spans="2:11" x14ac:dyDescent="0.25">
      <c r="B423" s="23">
        <v>421</v>
      </c>
      <c r="C423" s="23" t="s">
        <v>994</v>
      </c>
      <c r="D423" s="23" t="s">
        <v>254</v>
      </c>
      <c r="E423" s="24" t="s">
        <v>995</v>
      </c>
      <c r="F423" s="23" t="s">
        <v>148</v>
      </c>
      <c r="G423" s="23" t="s">
        <v>148</v>
      </c>
      <c r="H423" s="23">
        <v>371</v>
      </c>
      <c r="I423" s="23" t="s">
        <v>153</v>
      </c>
      <c r="J423" s="23" t="s">
        <v>154</v>
      </c>
      <c r="K423" s="23"/>
    </row>
    <row r="424" spans="2:11" x14ac:dyDescent="0.25">
      <c r="B424" s="25">
        <v>422</v>
      </c>
      <c r="C424" s="25" t="s">
        <v>996</v>
      </c>
      <c r="D424" s="25" t="s">
        <v>254</v>
      </c>
      <c r="E424" s="26" t="s">
        <v>997</v>
      </c>
      <c r="F424" s="25" t="s">
        <v>148</v>
      </c>
      <c r="G424" s="25" t="s">
        <v>148</v>
      </c>
      <c r="H424" s="25">
        <v>372</v>
      </c>
      <c r="I424" s="25" t="s">
        <v>153</v>
      </c>
      <c r="J424" s="25" t="s">
        <v>154</v>
      </c>
      <c r="K424" s="25"/>
    </row>
    <row r="425" spans="2:11" x14ac:dyDescent="0.25">
      <c r="B425" s="23">
        <v>423</v>
      </c>
      <c r="C425" s="23" t="s">
        <v>998</v>
      </c>
      <c r="D425" s="23" t="s">
        <v>254</v>
      </c>
      <c r="E425" s="24" t="s">
        <v>999</v>
      </c>
      <c r="F425" s="23" t="s">
        <v>148</v>
      </c>
      <c r="G425" s="23" t="s">
        <v>148</v>
      </c>
      <c r="H425" s="23">
        <v>373</v>
      </c>
      <c r="I425" s="23" t="s">
        <v>153</v>
      </c>
      <c r="J425" s="23" t="s">
        <v>154</v>
      </c>
      <c r="K425" s="23"/>
    </row>
    <row r="426" spans="2:11" x14ac:dyDescent="0.25">
      <c r="B426" s="25">
        <v>424</v>
      </c>
      <c r="C426" s="25" t="s">
        <v>1000</v>
      </c>
      <c r="D426" s="25" t="s">
        <v>254</v>
      </c>
      <c r="E426" s="26" t="s">
        <v>1001</v>
      </c>
      <c r="F426" s="25" t="s">
        <v>148</v>
      </c>
      <c r="G426" s="25" t="s">
        <v>148</v>
      </c>
      <c r="H426" s="25">
        <v>374</v>
      </c>
      <c r="I426" s="25" t="s">
        <v>153</v>
      </c>
      <c r="J426" s="25" t="s">
        <v>154</v>
      </c>
      <c r="K426" s="25"/>
    </row>
    <row r="427" spans="2:11" x14ac:dyDescent="0.25">
      <c r="B427" s="23">
        <v>425</v>
      </c>
      <c r="C427" s="23" t="s">
        <v>1002</v>
      </c>
      <c r="D427" s="23" t="s">
        <v>254</v>
      </c>
      <c r="E427" s="24" t="s">
        <v>1003</v>
      </c>
      <c r="F427" s="23" t="s">
        <v>148</v>
      </c>
      <c r="G427" s="23" t="s">
        <v>148</v>
      </c>
      <c r="H427" s="23">
        <v>375</v>
      </c>
      <c r="I427" s="23" t="s">
        <v>153</v>
      </c>
      <c r="J427" s="23" t="s">
        <v>154</v>
      </c>
      <c r="K427" s="23"/>
    </row>
    <row r="428" spans="2:11" x14ac:dyDescent="0.25">
      <c r="B428" s="25">
        <v>426</v>
      </c>
      <c r="C428" s="25" t="s">
        <v>1004</v>
      </c>
      <c r="D428" s="25" t="s">
        <v>254</v>
      </c>
      <c r="E428" s="26" t="s">
        <v>1005</v>
      </c>
      <c r="F428" s="25" t="s">
        <v>148</v>
      </c>
      <c r="G428" s="25" t="s">
        <v>148</v>
      </c>
      <c r="H428" s="25">
        <v>376</v>
      </c>
      <c r="I428" s="25" t="s">
        <v>153</v>
      </c>
      <c r="J428" s="25" t="s">
        <v>154</v>
      </c>
      <c r="K428" s="25"/>
    </row>
    <row r="429" spans="2:11" x14ac:dyDescent="0.25">
      <c r="B429" s="23">
        <v>427</v>
      </c>
      <c r="C429" s="23" t="s">
        <v>1006</v>
      </c>
      <c r="D429" s="23" t="s">
        <v>254</v>
      </c>
      <c r="E429" s="24" t="s">
        <v>1007</v>
      </c>
      <c r="F429" s="23" t="s">
        <v>148</v>
      </c>
      <c r="G429" s="23" t="s">
        <v>148</v>
      </c>
      <c r="H429" s="23">
        <v>377</v>
      </c>
      <c r="I429" s="23" t="s">
        <v>153</v>
      </c>
      <c r="J429" s="23" t="s">
        <v>154</v>
      </c>
      <c r="K429" s="23"/>
    </row>
    <row r="430" spans="2:11" x14ac:dyDescent="0.25">
      <c r="B430" s="25">
        <v>428</v>
      </c>
      <c r="C430" s="25" t="s">
        <v>1008</v>
      </c>
      <c r="D430" s="25" t="s">
        <v>254</v>
      </c>
      <c r="E430" s="26" t="s">
        <v>1009</v>
      </c>
      <c r="F430" s="25" t="s">
        <v>148</v>
      </c>
      <c r="G430" s="25" t="s">
        <v>148</v>
      </c>
      <c r="H430" s="25">
        <v>378</v>
      </c>
      <c r="I430" s="25" t="s">
        <v>153</v>
      </c>
      <c r="J430" s="25" t="s">
        <v>154</v>
      </c>
      <c r="K430" s="25"/>
    </row>
    <row r="431" spans="2:11" x14ac:dyDescent="0.25">
      <c r="B431" s="23">
        <v>429</v>
      </c>
      <c r="C431" s="23" t="s">
        <v>1010</v>
      </c>
      <c r="D431" s="23" t="s">
        <v>254</v>
      </c>
      <c r="E431" s="24" t="s">
        <v>1011</v>
      </c>
      <c r="F431" s="23" t="s">
        <v>148</v>
      </c>
      <c r="G431" s="23" t="s">
        <v>148</v>
      </c>
      <c r="H431" s="23">
        <v>379</v>
      </c>
      <c r="I431" s="23" t="s">
        <v>153</v>
      </c>
      <c r="J431" s="23" t="s">
        <v>154</v>
      </c>
      <c r="K431" s="23"/>
    </row>
    <row r="432" spans="2:11" x14ac:dyDescent="0.25">
      <c r="B432" s="25">
        <v>430</v>
      </c>
      <c r="C432" s="25" t="s">
        <v>1012</v>
      </c>
      <c r="D432" s="25" t="s">
        <v>254</v>
      </c>
      <c r="E432" s="26" t="s">
        <v>1013</v>
      </c>
      <c r="F432" s="25" t="s">
        <v>148</v>
      </c>
      <c r="G432" s="25" t="s">
        <v>148</v>
      </c>
      <c r="H432" s="25">
        <v>380</v>
      </c>
      <c r="I432" s="25" t="s">
        <v>153</v>
      </c>
      <c r="J432" s="25" t="s">
        <v>154</v>
      </c>
      <c r="K432" s="25"/>
    </row>
    <row r="433" spans="2:11" x14ac:dyDescent="0.25">
      <c r="B433" s="23">
        <v>431</v>
      </c>
      <c r="C433" s="23" t="s">
        <v>1014</v>
      </c>
      <c r="D433" s="23" t="s">
        <v>254</v>
      </c>
      <c r="E433" s="24" t="s">
        <v>1015</v>
      </c>
      <c r="F433" s="23" t="s">
        <v>148</v>
      </c>
      <c r="G433" s="23" t="s">
        <v>148</v>
      </c>
      <c r="H433" s="23">
        <v>381</v>
      </c>
      <c r="I433" s="23" t="s">
        <v>153</v>
      </c>
      <c r="J433" s="23" t="s">
        <v>154</v>
      </c>
      <c r="K433" s="23"/>
    </row>
    <row r="434" spans="2:11" x14ac:dyDescent="0.25">
      <c r="B434" s="25">
        <v>432</v>
      </c>
      <c r="C434" s="25" t="s">
        <v>1016</v>
      </c>
      <c r="D434" s="25" t="s">
        <v>254</v>
      </c>
      <c r="E434" s="26" t="s">
        <v>1017</v>
      </c>
      <c r="F434" s="25" t="s">
        <v>148</v>
      </c>
      <c r="G434" s="25" t="s">
        <v>148</v>
      </c>
      <c r="H434" s="25">
        <v>382</v>
      </c>
      <c r="I434" s="25" t="s">
        <v>153</v>
      </c>
      <c r="J434" s="25" t="s">
        <v>154</v>
      </c>
      <c r="K434" s="25"/>
    </row>
    <row r="435" spans="2:11" x14ac:dyDescent="0.25">
      <c r="B435" s="23">
        <v>433</v>
      </c>
      <c r="C435" s="23" t="s">
        <v>1018</v>
      </c>
      <c r="D435" s="23" t="s">
        <v>254</v>
      </c>
      <c r="E435" s="24" t="s">
        <v>1019</v>
      </c>
      <c r="F435" s="23" t="s">
        <v>148</v>
      </c>
      <c r="G435" s="23" t="s">
        <v>148</v>
      </c>
      <c r="H435" s="23">
        <v>383</v>
      </c>
      <c r="I435" s="23" t="s">
        <v>153</v>
      </c>
      <c r="J435" s="23" t="s">
        <v>154</v>
      </c>
      <c r="K435" s="23"/>
    </row>
    <row r="436" spans="2:11" x14ac:dyDescent="0.25">
      <c r="B436" s="25">
        <v>434</v>
      </c>
      <c r="C436" s="25" t="s">
        <v>1020</v>
      </c>
      <c r="D436" s="25" t="s">
        <v>254</v>
      </c>
      <c r="E436" s="26" t="s">
        <v>1021</v>
      </c>
      <c r="F436" s="25" t="s">
        <v>148</v>
      </c>
      <c r="G436" s="25" t="s">
        <v>148</v>
      </c>
      <c r="H436" s="25">
        <v>384</v>
      </c>
      <c r="I436" s="25" t="s">
        <v>153</v>
      </c>
      <c r="J436" s="25" t="s">
        <v>154</v>
      </c>
      <c r="K436" s="25"/>
    </row>
    <row r="437" spans="2:11" x14ac:dyDescent="0.25">
      <c r="B437" s="23">
        <v>435</v>
      </c>
      <c r="C437" s="23" t="s">
        <v>1022</v>
      </c>
      <c r="D437" s="23" t="s">
        <v>254</v>
      </c>
      <c r="E437" s="24" t="s">
        <v>1023</v>
      </c>
      <c r="F437" s="23" t="s">
        <v>148</v>
      </c>
      <c r="G437" s="23" t="s">
        <v>148</v>
      </c>
      <c r="H437" s="23">
        <v>385</v>
      </c>
      <c r="I437" s="23" t="s">
        <v>153</v>
      </c>
      <c r="J437" s="23" t="s">
        <v>154</v>
      </c>
      <c r="K437" s="23"/>
    </row>
    <row r="438" spans="2:11" x14ac:dyDescent="0.25">
      <c r="B438" s="25">
        <v>436</v>
      </c>
      <c r="C438" s="25" t="s">
        <v>1024</v>
      </c>
      <c r="D438" s="25" t="s">
        <v>254</v>
      </c>
      <c r="E438" s="26" t="s">
        <v>1025</v>
      </c>
      <c r="F438" s="25" t="s">
        <v>148</v>
      </c>
      <c r="G438" s="25" t="s">
        <v>148</v>
      </c>
      <c r="H438" s="25">
        <v>386</v>
      </c>
      <c r="I438" s="25" t="s">
        <v>153</v>
      </c>
      <c r="J438" s="25" t="s">
        <v>154</v>
      </c>
      <c r="K438" s="25"/>
    </row>
    <row r="439" spans="2:11" x14ac:dyDescent="0.25">
      <c r="B439" s="23">
        <v>437</v>
      </c>
      <c r="C439" s="23" t="s">
        <v>1026</v>
      </c>
      <c r="D439" s="23" t="s">
        <v>254</v>
      </c>
      <c r="E439" s="24" t="s">
        <v>1027</v>
      </c>
      <c r="F439" s="23" t="s">
        <v>148</v>
      </c>
      <c r="G439" s="23" t="s">
        <v>148</v>
      </c>
      <c r="H439" s="23">
        <v>387</v>
      </c>
      <c r="I439" s="23" t="s">
        <v>153</v>
      </c>
      <c r="J439" s="23" t="s">
        <v>154</v>
      </c>
      <c r="K439" s="23"/>
    </row>
    <row r="440" spans="2:11" x14ac:dyDescent="0.25">
      <c r="B440" s="25">
        <v>438</v>
      </c>
      <c r="C440" s="25" t="s">
        <v>1028</v>
      </c>
      <c r="D440" s="25" t="s">
        <v>254</v>
      </c>
      <c r="E440" s="26" t="s">
        <v>1029</v>
      </c>
      <c r="F440" s="25" t="s">
        <v>148</v>
      </c>
      <c r="G440" s="25" t="s">
        <v>148</v>
      </c>
      <c r="H440" s="25">
        <v>388</v>
      </c>
      <c r="I440" s="25" t="s">
        <v>153</v>
      </c>
      <c r="J440" s="25" t="s">
        <v>154</v>
      </c>
      <c r="K440" s="25"/>
    </row>
    <row r="441" spans="2:11" x14ac:dyDescent="0.25">
      <c r="B441" s="23">
        <v>439</v>
      </c>
      <c r="C441" s="23" t="s">
        <v>1030</v>
      </c>
      <c r="D441" s="23" t="s">
        <v>254</v>
      </c>
      <c r="E441" s="24" t="s">
        <v>1031</v>
      </c>
      <c r="F441" s="23" t="s">
        <v>148</v>
      </c>
      <c r="G441" s="23" t="s">
        <v>148</v>
      </c>
      <c r="H441" s="23">
        <v>389</v>
      </c>
      <c r="I441" s="23" t="s">
        <v>153</v>
      </c>
      <c r="J441" s="23" t="s">
        <v>154</v>
      </c>
      <c r="K441" s="23"/>
    </row>
    <row r="442" spans="2:11" x14ac:dyDescent="0.25">
      <c r="B442" s="25">
        <v>440</v>
      </c>
      <c r="C442" s="25" t="s">
        <v>1032</v>
      </c>
      <c r="D442" s="25" t="s">
        <v>254</v>
      </c>
      <c r="E442" s="26" t="s">
        <v>1033</v>
      </c>
      <c r="F442" s="25" t="s">
        <v>148</v>
      </c>
      <c r="G442" s="25" t="s">
        <v>148</v>
      </c>
      <c r="H442" s="25">
        <v>390</v>
      </c>
      <c r="I442" s="25" t="s">
        <v>153</v>
      </c>
      <c r="J442" s="25" t="s">
        <v>154</v>
      </c>
      <c r="K442" s="25"/>
    </row>
    <row r="443" spans="2:11" x14ac:dyDescent="0.25">
      <c r="B443" s="23">
        <v>441</v>
      </c>
      <c r="C443" s="23" t="s">
        <v>1034</v>
      </c>
      <c r="D443" s="23" t="s">
        <v>254</v>
      </c>
      <c r="E443" s="24" t="s">
        <v>1035</v>
      </c>
      <c r="F443" s="23" t="s">
        <v>148</v>
      </c>
      <c r="G443" s="23" t="s">
        <v>148</v>
      </c>
      <c r="H443" s="23">
        <v>391</v>
      </c>
      <c r="I443" s="23" t="s">
        <v>153</v>
      </c>
      <c r="J443" s="23" t="s">
        <v>154</v>
      </c>
      <c r="K443" s="23"/>
    </row>
    <row r="444" spans="2:11" x14ac:dyDescent="0.25">
      <c r="B444" s="25">
        <v>442</v>
      </c>
      <c r="C444" s="25" t="s">
        <v>1036</v>
      </c>
      <c r="D444" s="25" t="s">
        <v>254</v>
      </c>
      <c r="E444" s="26" t="s">
        <v>1037</v>
      </c>
      <c r="F444" s="25" t="s">
        <v>148</v>
      </c>
      <c r="G444" s="25" t="s">
        <v>148</v>
      </c>
      <c r="H444" s="25">
        <v>392</v>
      </c>
      <c r="I444" s="25" t="s">
        <v>153</v>
      </c>
      <c r="J444" s="25" t="s">
        <v>154</v>
      </c>
      <c r="K444" s="25"/>
    </row>
    <row r="445" spans="2:11" x14ac:dyDescent="0.25">
      <c r="B445" s="23">
        <v>443</v>
      </c>
      <c r="C445" s="23" t="s">
        <v>1038</v>
      </c>
      <c r="D445" s="23" t="s">
        <v>254</v>
      </c>
      <c r="E445" s="24" t="s">
        <v>1039</v>
      </c>
      <c r="F445" s="23" t="s">
        <v>148</v>
      </c>
      <c r="G445" s="23" t="s">
        <v>148</v>
      </c>
      <c r="H445" s="23">
        <v>393</v>
      </c>
      <c r="I445" s="23" t="s">
        <v>153</v>
      </c>
      <c r="J445" s="23" t="s">
        <v>154</v>
      </c>
      <c r="K445" s="23"/>
    </row>
    <row r="446" spans="2:11" x14ac:dyDescent="0.25">
      <c r="B446" s="25">
        <v>444</v>
      </c>
      <c r="C446" s="25" t="s">
        <v>1040</v>
      </c>
      <c r="D446" s="25" t="s">
        <v>254</v>
      </c>
      <c r="E446" s="26" t="s">
        <v>1041</v>
      </c>
      <c r="F446" s="25" t="s">
        <v>148</v>
      </c>
      <c r="G446" s="25" t="s">
        <v>148</v>
      </c>
      <c r="H446" s="25">
        <v>394</v>
      </c>
      <c r="I446" s="25" t="s">
        <v>153</v>
      </c>
      <c r="J446" s="25" t="s">
        <v>154</v>
      </c>
      <c r="K446" s="25"/>
    </row>
    <row r="447" spans="2:11" x14ac:dyDescent="0.25">
      <c r="B447" s="23">
        <v>445</v>
      </c>
      <c r="C447" s="23" t="s">
        <v>1042</v>
      </c>
      <c r="D447" s="23" t="s">
        <v>254</v>
      </c>
      <c r="E447" s="24" t="s">
        <v>1043</v>
      </c>
      <c r="F447" s="23" t="s">
        <v>148</v>
      </c>
      <c r="G447" s="23" t="s">
        <v>148</v>
      </c>
      <c r="H447" s="23">
        <v>395</v>
      </c>
      <c r="I447" s="23" t="s">
        <v>153</v>
      </c>
      <c r="J447" s="23" t="s">
        <v>154</v>
      </c>
      <c r="K447" s="23"/>
    </row>
    <row r="448" spans="2:11" x14ac:dyDescent="0.25">
      <c r="B448" s="25">
        <v>446</v>
      </c>
      <c r="C448" s="25" t="s">
        <v>1044</v>
      </c>
      <c r="D448" s="25" t="s">
        <v>254</v>
      </c>
      <c r="E448" s="26" t="s">
        <v>1045</v>
      </c>
      <c r="F448" s="25" t="s">
        <v>148</v>
      </c>
      <c r="G448" s="25" t="s">
        <v>148</v>
      </c>
      <c r="H448" s="25">
        <v>396</v>
      </c>
      <c r="I448" s="25" t="s">
        <v>153</v>
      </c>
      <c r="J448" s="25" t="s">
        <v>154</v>
      </c>
      <c r="K448" s="25"/>
    </row>
    <row r="449" spans="2:11" x14ac:dyDescent="0.25">
      <c r="B449" s="23">
        <v>447</v>
      </c>
      <c r="C449" s="23" t="s">
        <v>1046</v>
      </c>
      <c r="D449" s="23" t="s">
        <v>254</v>
      </c>
      <c r="E449" s="24" t="s">
        <v>1047</v>
      </c>
      <c r="F449" s="23" t="s">
        <v>148</v>
      </c>
      <c r="G449" s="23" t="s">
        <v>148</v>
      </c>
      <c r="H449" s="23">
        <v>397</v>
      </c>
      <c r="I449" s="23" t="s">
        <v>153</v>
      </c>
      <c r="J449" s="23" t="s">
        <v>154</v>
      </c>
      <c r="K449" s="23"/>
    </row>
    <row r="450" spans="2:11" x14ac:dyDescent="0.25">
      <c r="B450" s="25">
        <v>448</v>
      </c>
      <c r="C450" s="25" t="s">
        <v>1048</v>
      </c>
      <c r="D450" s="25" t="s">
        <v>254</v>
      </c>
      <c r="E450" s="26" t="s">
        <v>1049</v>
      </c>
      <c r="F450" s="25" t="s">
        <v>148</v>
      </c>
      <c r="G450" s="25" t="s">
        <v>148</v>
      </c>
      <c r="H450" s="25">
        <v>398</v>
      </c>
      <c r="I450" s="25" t="s">
        <v>153</v>
      </c>
      <c r="J450" s="25" t="s">
        <v>154</v>
      </c>
      <c r="K450" s="25"/>
    </row>
    <row r="451" spans="2:11" x14ac:dyDescent="0.25">
      <c r="B451" s="23">
        <v>449</v>
      </c>
      <c r="C451" s="23" t="s">
        <v>1050</v>
      </c>
      <c r="D451" s="23" t="s">
        <v>254</v>
      </c>
      <c r="E451" s="24" t="s">
        <v>1051</v>
      </c>
      <c r="F451" s="23" t="s">
        <v>148</v>
      </c>
      <c r="G451" s="23" t="s">
        <v>148</v>
      </c>
      <c r="H451" s="23">
        <v>399</v>
      </c>
      <c r="I451" s="23" t="s">
        <v>153</v>
      </c>
      <c r="J451" s="23" t="s">
        <v>154</v>
      </c>
      <c r="K451" s="23"/>
    </row>
    <row r="452" spans="2:11" x14ac:dyDescent="0.25">
      <c r="B452" s="25">
        <v>450</v>
      </c>
      <c r="C452" s="25" t="s">
        <v>1052</v>
      </c>
      <c r="D452" s="25" t="s">
        <v>254</v>
      </c>
      <c r="E452" s="26" t="s">
        <v>1053</v>
      </c>
      <c r="F452" s="25" t="s">
        <v>148</v>
      </c>
      <c r="G452" s="25" t="s">
        <v>148</v>
      </c>
      <c r="H452" s="25">
        <v>400</v>
      </c>
      <c r="I452" s="25" t="s">
        <v>153</v>
      </c>
      <c r="J452" s="25" t="s">
        <v>154</v>
      </c>
      <c r="K452" s="25"/>
    </row>
    <row r="453" spans="2:11" x14ac:dyDescent="0.25">
      <c r="B453" s="23">
        <v>451</v>
      </c>
      <c r="C453" s="23" t="s">
        <v>1054</v>
      </c>
      <c r="D453" s="23" t="s">
        <v>254</v>
      </c>
      <c r="E453" s="24" t="s">
        <v>1055</v>
      </c>
      <c r="F453" s="23" t="s">
        <v>148</v>
      </c>
      <c r="G453" s="23" t="s">
        <v>148</v>
      </c>
      <c r="H453" s="23">
        <v>401</v>
      </c>
      <c r="I453" s="23" t="s">
        <v>153</v>
      </c>
      <c r="J453" s="23" t="s">
        <v>154</v>
      </c>
      <c r="K453" s="23"/>
    </row>
    <row r="454" spans="2:11" x14ac:dyDescent="0.25">
      <c r="B454" s="25">
        <v>452</v>
      </c>
      <c r="C454" s="25" t="s">
        <v>1056</v>
      </c>
      <c r="D454" s="25" t="s">
        <v>254</v>
      </c>
      <c r="E454" s="26" t="s">
        <v>1057</v>
      </c>
      <c r="F454" s="25" t="s">
        <v>148</v>
      </c>
      <c r="G454" s="25" t="s">
        <v>148</v>
      </c>
      <c r="H454" s="25">
        <v>402</v>
      </c>
      <c r="I454" s="25" t="s">
        <v>153</v>
      </c>
      <c r="J454" s="25" t="s">
        <v>154</v>
      </c>
      <c r="K454" s="25"/>
    </row>
    <row r="455" spans="2:11" x14ac:dyDescent="0.25">
      <c r="B455" s="23">
        <v>453</v>
      </c>
      <c r="C455" s="23" t="s">
        <v>1058</v>
      </c>
      <c r="D455" s="23" t="s">
        <v>254</v>
      </c>
      <c r="E455" s="24" t="s">
        <v>1059</v>
      </c>
      <c r="F455" s="23" t="s">
        <v>148</v>
      </c>
      <c r="G455" s="23" t="s">
        <v>148</v>
      </c>
      <c r="H455" s="23">
        <v>403</v>
      </c>
      <c r="I455" s="23" t="s">
        <v>153</v>
      </c>
      <c r="J455" s="23" t="s">
        <v>154</v>
      </c>
      <c r="K455" s="23"/>
    </row>
    <row r="456" spans="2:11" x14ac:dyDescent="0.25">
      <c r="B456" s="25">
        <v>454</v>
      </c>
      <c r="C456" s="25" t="s">
        <v>1060</v>
      </c>
      <c r="D456" s="25" t="s">
        <v>254</v>
      </c>
      <c r="E456" s="26" t="s">
        <v>1061</v>
      </c>
      <c r="F456" s="25" t="s">
        <v>148</v>
      </c>
      <c r="G456" s="25" t="s">
        <v>148</v>
      </c>
      <c r="H456" s="25">
        <v>404</v>
      </c>
      <c r="I456" s="25" t="s">
        <v>153</v>
      </c>
      <c r="J456" s="25" t="s">
        <v>154</v>
      </c>
      <c r="K456" s="25"/>
    </row>
    <row r="457" spans="2:11" x14ac:dyDescent="0.25">
      <c r="B457" s="23">
        <v>455</v>
      </c>
      <c r="C457" s="23" t="s">
        <v>1062</v>
      </c>
      <c r="D457" s="23" t="s">
        <v>254</v>
      </c>
      <c r="E457" s="24" t="s">
        <v>1063</v>
      </c>
      <c r="F457" s="23" t="s">
        <v>148</v>
      </c>
      <c r="G457" s="23" t="s">
        <v>148</v>
      </c>
      <c r="H457" s="23">
        <v>405</v>
      </c>
      <c r="I457" s="23" t="s">
        <v>153</v>
      </c>
      <c r="J457" s="23" t="s">
        <v>154</v>
      </c>
      <c r="K457" s="23"/>
    </row>
    <row r="458" spans="2:11" x14ac:dyDescent="0.25">
      <c r="B458" s="25">
        <v>456</v>
      </c>
      <c r="C458" s="25" t="s">
        <v>1064</v>
      </c>
      <c r="D458" s="25" t="s">
        <v>254</v>
      </c>
      <c r="E458" s="26" t="s">
        <v>1065</v>
      </c>
      <c r="F458" s="25" t="s">
        <v>148</v>
      </c>
      <c r="G458" s="25" t="s">
        <v>148</v>
      </c>
      <c r="H458" s="25">
        <v>406</v>
      </c>
      <c r="I458" s="25" t="s">
        <v>153</v>
      </c>
      <c r="J458" s="25" t="s">
        <v>154</v>
      </c>
      <c r="K458" s="25"/>
    </row>
    <row r="459" spans="2:11" x14ac:dyDescent="0.25">
      <c r="B459" s="23">
        <v>457</v>
      </c>
      <c r="C459" s="23" t="s">
        <v>1066</v>
      </c>
      <c r="D459" s="23" t="s">
        <v>254</v>
      </c>
      <c r="E459" s="24" t="s">
        <v>1067</v>
      </c>
      <c r="F459" s="23" t="s">
        <v>148</v>
      </c>
      <c r="G459" s="23" t="s">
        <v>148</v>
      </c>
      <c r="H459" s="23">
        <v>407</v>
      </c>
      <c r="I459" s="23" t="s">
        <v>153</v>
      </c>
      <c r="J459" s="23" t="s">
        <v>154</v>
      </c>
      <c r="K459" s="23"/>
    </row>
    <row r="460" spans="2:11" x14ac:dyDescent="0.25">
      <c r="B460" s="25">
        <v>458</v>
      </c>
      <c r="C460" s="25" t="s">
        <v>1068</v>
      </c>
      <c r="D460" s="25" t="s">
        <v>254</v>
      </c>
      <c r="E460" s="26" t="s">
        <v>1069</v>
      </c>
      <c r="F460" s="25" t="s">
        <v>148</v>
      </c>
      <c r="G460" s="25" t="s">
        <v>148</v>
      </c>
      <c r="H460" s="25">
        <v>408</v>
      </c>
      <c r="I460" s="25" t="s">
        <v>153</v>
      </c>
      <c r="J460" s="25" t="s">
        <v>154</v>
      </c>
      <c r="K460" s="25"/>
    </row>
    <row r="461" spans="2:11" x14ac:dyDescent="0.25">
      <c r="B461" s="23">
        <v>459</v>
      </c>
      <c r="C461" s="23" t="s">
        <v>1070</v>
      </c>
      <c r="D461" s="23" t="s">
        <v>254</v>
      </c>
      <c r="E461" s="24" t="s">
        <v>1071</v>
      </c>
      <c r="F461" s="23" t="s">
        <v>148</v>
      </c>
      <c r="G461" s="23" t="s">
        <v>148</v>
      </c>
      <c r="H461" s="23">
        <v>409</v>
      </c>
      <c r="I461" s="23" t="s">
        <v>153</v>
      </c>
      <c r="J461" s="23" t="s">
        <v>154</v>
      </c>
      <c r="K461" s="23"/>
    </row>
    <row r="462" spans="2:11" x14ac:dyDescent="0.25">
      <c r="B462" s="25">
        <v>460</v>
      </c>
      <c r="C462" s="25" t="s">
        <v>1072</v>
      </c>
      <c r="D462" s="25" t="s">
        <v>254</v>
      </c>
      <c r="E462" s="26" t="s">
        <v>1073</v>
      </c>
      <c r="F462" s="25" t="s">
        <v>148</v>
      </c>
      <c r="G462" s="25" t="s">
        <v>148</v>
      </c>
      <c r="H462" s="25">
        <v>410</v>
      </c>
      <c r="I462" s="25" t="s">
        <v>153</v>
      </c>
      <c r="J462" s="25" t="s">
        <v>154</v>
      </c>
      <c r="K462" s="25"/>
    </row>
    <row r="463" spans="2:11" x14ac:dyDescent="0.25">
      <c r="B463" s="23">
        <v>461</v>
      </c>
      <c r="C463" s="23" t="s">
        <v>1074</v>
      </c>
      <c r="D463" s="23" t="s">
        <v>254</v>
      </c>
      <c r="E463" s="24" t="s">
        <v>1075</v>
      </c>
      <c r="F463" s="23" t="s">
        <v>148</v>
      </c>
      <c r="G463" s="23" t="s">
        <v>148</v>
      </c>
      <c r="H463" s="23">
        <v>411</v>
      </c>
      <c r="I463" s="23" t="s">
        <v>153</v>
      </c>
      <c r="J463" s="23" t="s">
        <v>154</v>
      </c>
      <c r="K463" s="23"/>
    </row>
    <row r="464" spans="2:11" x14ac:dyDescent="0.25">
      <c r="B464" s="25">
        <v>462</v>
      </c>
      <c r="C464" s="25" t="s">
        <v>1076</v>
      </c>
      <c r="D464" s="25" t="s">
        <v>254</v>
      </c>
      <c r="E464" s="26" t="s">
        <v>1077</v>
      </c>
      <c r="F464" s="25" t="s">
        <v>148</v>
      </c>
      <c r="G464" s="25" t="s">
        <v>148</v>
      </c>
      <c r="H464" s="25">
        <v>412</v>
      </c>
      <c r="I464" s="25" t="s">
        <v>153</v>
      </c>
      <c r="J464" s="25" t="s">
        <v>154</v>
      </c>
      <c r="K464" s="25"/>
    </row>
    <row r="465" spans="2:11" x14ac:dyDescent="0.25">
      <c r="B465" s="23">
        <v>463</v>
      </c>
      <c r="C465" s="23" t="s">
        <v>1078</v>
      </c>
      <c r="D465" s="23" t="s">
        <v>254</v>
      </c>
      <c r="E465" s="24" t="s">
        <v>1079</v>
      </c>
      <c r="F465" s="23" t="s">
        <v>148</v>
      </c>
      <c r="G465" s="23" t="s">
        <v>148</v>
      </c>
      <c r="H465" s="23">
        <v>413</v>
      </c>
      <c r="I465" s="23" t="s">
        <v>153</v>
      </c>
      <c r="J465" s="23" t="s">
        <v>154</v>
      </c>
      <c r="K465" s="23"/>
    </row>
    <row r="466" spans="2:11" x14ac:dyDescent="0.25">
      <c r="B466" s="25">
        <v>464</v>
      </c>
      <c r="C466" s="25" t="s">
        <v>1080</v>
      </c>
      <c r="D466" s="25" t="s">
        <v>254</v>
      </c>
      <c r="E466" s="26" t="s">
        <v>1081</v>
      </c>
      <c r="F466" s="25" t="s">
        <v>148</v>
      </c>
      <c r="G466" s="25" t="s">
        <v>148</v>
      </c>
      <c r="H466" s="25">
        <v>414</v>
      </c>
      <c r="I466" s="25" t="s">
        <v>153</v>
      </c>
      <c r="J466" s="25" t="s">
        <v>154</v>
      </c>
      <c r="K466" s="25"/>
    </row>
    <row r="467" spans="2:11" x14ac:dyDescent="0.25">
      <c r="B467" s="23">
        <v>465</v>
      </c>
      <c r="C467" s="23" t="s">
        <v>1082</v>
      </c>
      <c r="D467" s="23" t="s">
        <v>254</v>
      </c>
      <c r="E467" s="24" t="s">
        <v>1083</v>
      </c>
      <c r="F467" s="23" t="s">
        <v>148</v>
      </c>
      <c r="G467" s="23" t="s">
        <v>148</v>
      </c>
      <c r="H467" s="23">
        <v>415</v>
      </c>
      <c r="I467" s="23" t="s">
        <v>153</v>
      </c>
      <c r="J467" s="23" t="s">
        <v>154</v>
      </c>
      <c r="K467" s="23"/>
    </row>
    <row r="468" spans="2:11" x14ac:dyDescent="0.25">
      <c r="B468" s="25">
        <v>466</v>
      </c>
      <c r="C468" s="25" t="s">
        <v>1084</v>
      </c>
      <c r="D468" s="25" t="s">
        <v>254</v>
      </c>
      <c r="E468" s="26" t="s">
        <v>1085</v>
      </c>
      <c r="F468" s="25" t="s">
        <v>148</v>
      </c>
      <c r="G468" s="25" t="s">
        <v>148</v>
      </c>
      <c r="H468" s="25">
        <v>416</v>
      </c>
      <c r="I468" s="25" t="s">
        <v>153</v>
      </c>
      <c r="J468" s="25" t="s">
        <v>154</v>
      </c>
      <c r="K468" s="25"/>
    </row>
    <row r="469" spans="2:11" x14ac:dyDescent="0.25">
      <c r="B469" s="23">
        <v>467</v>
      </c>
      <c r="C469" s="23" t="s">
        <v>1086</v>
      </c>
      <c r="D469" s="23" t="s">
        <v>254</v>
      </c>
      <c r="E469" s="24" t="s">
        <v>1087</v>
      </c>
      <c r="F469" s="23" t="s">
        <v>148</v>
      </c>
      <c r="G469" s="23" t="s">
        <v>148</v>
      </c>
      <c r="H469" s="23">
        <v>417</v>
      </c>
      <c r="I469" s="23" t="s">
        <v>153</v>
      </c>
      <c r="J469" s="23" t="s">
        <v>154</v>
      </c>
      <c r="K469" s="23"/>
    </row>
    <row r="470" spans="2:11" x14ac:dyDescent="0.25">
      <c r="B470" s="25">
        <v>468</v>
      </c>
      <c r="C470" s="25" t="s">
        <v>1088</v>
      </c>
      <c r="D470" s="25" t="s">
        <v>254</v>
      </c>
      <c r="E470" s="26" t="s">
        <v>1089</v>
      </c>
      <c r="F470" s="25" t="s">
        <v>148</v>
      </c>
      <c r="G470" s="25" t="s">
        <v>148</v>
      </c>
      <c r="H470" s="25">
        <v>418</v>
      </c>
      <c r="I470" s="25" t="s">
        <v>153</v>
      </c>
      <c r="J470" s="25" t="s">
        <v>154</v>
      </c>
      <c r="K470" s="25"/>
    </row>
    <row r="471" spans="2:11" x14ac:dyDescent="0.25">
      <c r="B471" s="23">
        <v>469</v>
      </c>
      <c r="C471" s="23" t="s">
        <v>1090</v>
      </c>
      <c r="D471" s="23" t="s">
        <v>254</v>
      </c>
      <c r="E471" s="24" t="s">
        <v>1091</v>
      </c>
      <c r="F471" s="23" t="s">
        <v>148</v>
      </c>
      <c r="G471" s="23" t="s">
        <v>148</v>
      </c>
      <c r="H471" s="23">
        <v>419</v>
      </c>
      <c r="I471" s="23" t="s">
        <v>153</v>
      </c>
      <c r="J471" s="23" t="s">
        <v>154</v>
      </c>
      <c r="K471" s="23"/>
    </row>
    <row r="472" spans="2:11" x14ac:dyDescent="0.25">
      <c r="B472" s="25">
        <v>470</v>
      </c>
      <c r="C472" s="25" t="s">
        <v>1092</v>
      </c>
      <c r="D472" s="25" t="s">
        <v>254</v>
      </c>
      <c r="E472" s="26" t="s">
        <v>1093</v>
      </c>
      <c r="F472" s="25" t="s">
        <v>148</v>
      </c>
      <c r="G472" s="25" t="s">
        <v>148</v>
      </c>
      <c r="H472" s="25">
        <v>420</v>
      </c>
      <c r="I472" s="25" t="s">
        <v>153</v>
      </c>
      <c r="J472" s="25" t="s">
        <v>154</v>
      </c>
      <c r="K472" s="25"/>
    </row>
    <row r="473" spans="2:11" x14ac:dyDescent="0.25">
      <c r="B473" s="23">
        <v>471</v>
      </c>
      <c r="C473" s="23" t="s">
        <v>1094</v>
      </c>
      <c r="D473" s="23" t="s">
        <v>254</v>
      </c>
      <c r="E473" s="24" t="s">
        <v>1095</v>
      </c>
      <c r="F473" s="23" t="s">
        <v>148</v>
      </c>
      <c r="G473" s="23" t="s">
        <v>148</v>
      </c>
      <c r="H473" s="23">
        <v>421</v>
      </c>
      <c r="I473" s="23" t="s">
        <v>153</v>
      </c>
      <c r="J473" s="23" t="s">
        <v>154</v>
      </c>
      <c r="K473" s="23"/>
    </row>
    <row r="474" spans="2:11" x14ac:dyDescent="0.25">
      <c r="B474" s="25">
        <v>472</v>
      </c>
      <c r="C474" s="25" t="s">
        <v>1096</v>
      </c>
      <c r="D474" s="25" t="s">
        <v>254</v>
      </c>
      <c r="E474" s="26" t="s">
        <v>1097</v>
      </c>
      <c r="F474" s="25" t="s">
        <v>148</v>
      </c>
      <c r="G474" s="25" t="s">
        <v>148</v>
      </c>
      <c r="H474" s="25">
        <v>422</v>
      </c>
      <c r="I474" s="25" t="s">
        <v>153</v>
      </c>
      <c r="J474" s="25" t="s">
        <v>154</v>
      </c>
      <c r="K474" s="25"/>
    </row>
    <row r="475" spans="2:11" x14ac:dyDescent="0.25">
      <c r="B475" s="23">
        <v>473</v>
      </c>
      <c r="C475" s="23" t="s">
        <v>1098</v>
      </c>
      <c r="D475" s="23" t="s">
        <v>254</v>
      </c>
      <c r="E475" s="24" t="s">
        <v>1099</v>
      </c>
      <c r="F475" s="23" t="s">
        <v>148</v>
      </c>
      <c r="G475" s="23" t="s">
        <v>148</v>
      </c>
      <c r="H475" s="23">
        <v>423</v>
      </c>
      <c r="I475" s="23" t="s">
        <v>153</v>
      </c>
      <c r="J475" s="23" t="s">
        <v>154</v>
      </c>
      <c r="K475" s="23"/>
    </row>
    <row r="476" spans="2:11" x14ac:dyDescent="0.25">
      <c r="B476" s="25">
        <v>474</v>
      </c>
      <c r="C476" s="25" t="s">
        <v>1100</v>
      </c>
      <c r="D476" s="25" t="s">
        <v>254</v>
      </c>
      <c r="E476" s="26" t="s">
        <v>1101</v>
      </c>
      <c r="F476" s="25" t="s">
        <v>148</v>
      </c>
      <c r="G476" s="25" t="s">
        <v>148</v>
      </c>
      <c r="H476" s="25">
        <v>424</v>
      </c>
      <c r="I476" s="25" t="s">
        <v>153</v>
      </c>
      <c r="J476" s="25" t="s">
        <v>154</v>
      </c>
      <c r="K476" s="25"/>
    </row>
    <row r="477" spans="2:11" x14ac:dyDescent="0.25">
      <c r="B477" s="23">
        <v>475</v>
      </c>
      <c r="C477" s="23" t="s">
        <v>1102</v>
      </c>
      <c r="D477" s="23" t="s">
        <v>254</v>
      </c>
      <c r="E477" s="24" t="s">
        <v>1103</v>
      </c>
      <c r="F477" s="23" t="s">
        <v>148</v>
      </c>
      <c r="G477" s="23" t="s">
        <v>148</v>
      </c>
      <c r="H477" s="23">
        <v>425</v>
      </c>
      <c r="I477" s="23" t="s">
        <v>153</v>
      </c>
      <c r="J477" s="23" t="s">
        <v>154</v>
      </c>
      <c r="K477" s="23"/>
    </row>
    <row r="478" spans="2:11" x14ac:dyDescent="0.25">
      <c r="B478" s="25">
        <v>476</v>
      </c>
      <c r="C478" s="25" t="s">
        <v>1104</v>
      </c>
      <c r="D478" s="25" t="s">
        <v>254</v>
      </c>
      <c r="E478" s="26" t="s">
        <v>1105</v>
      </c>
      <c r="F478" s="25" t="s">
        <v>148</v>
      </c>
      <c r="G478" s="25" t="s">
        <v>148</v>
      </c>
      <c r="H478" s="25">
        <v>426</v>
      </c>
      <c r="I478" s="25" t="s">
        <v>153</v>
      </c>
      <c r="J478" s="25" t="s">
        <v>154</v>
      </c>
      <c r="K478" s="25"/>
    </row>
    <row r="479" spans="2:11" x14ac:dyDescent="0.25">
      <c r="B479" s="23">
        <v>477</v>
      </c>
      <c r="C479" s="23" t="s">
        <v>1106</v>
      </c>
      <c r="D479" s="23" t="s">
        <v>254</v>
      </c>
      <c r="E479" s="24" t="s">
        <v>1107</v>
      </c>
      <c r="F479" s="23" t="s">
        <v>148</v>
      </c>
      <c r="G479" s="23" t="s">
        <v>148</v>
      </c>
      <c r="H479" s="23">
        <v>427</v>
      </c>
      <c r="I479" s="23" t="s">
        <v>153</v>
      </c>
      <c r="J479" s="23" t="s">
        <v>154</v>
      </c>
      <c r="K479" s="23"/>
    </row>
    <row r="480" spans="2:11" x14ac:dyDescent="0.25">
      <c r="B480" s="25">
        <v>478</v>
      </c>
      <c r="C480" s="25" t="s">
        <v>1108</v>
      </c>
      <c r="D480" s="25" t="s">
        <v>254</v>
      </c>
      <c r="E480" s="26" t="s">
        <v>1109</v>
      </c>
      <c r="F480" s="25" t="s">
        <v>148</v>
      </c>
      <c r="G480" s="25" t="s">
        <v>148</v>
      </c>
      <c r="H480" s="25">
        <v>428</v>
      </c>
      <c r="I480" s="25" t="s">
        <v>153</v>
      </c>
      <c r="J480" s="25" t="s">
        <v>154</v>
      </c>
      <c r="K480" s="25"/>
    </row>
    <row r="481" spans="2:11" x14ac:dyDescent="0.25">
      <c r="B481" s="23">
        <v>479</v>
      </c>
      <c r="C481" s="23" t="s">
        <v>1110</v>
      </c>
      <c r="D481" s="23" t="s">
        <v>254</v>
      </c>
      <c r="E481" s="24" t="s">
        <v>1111</v>
      </c>
      <c r="F481" s="23" t="s">
        <v>148</v>
      </c>
      <c r="G481" s="23" t="s">
        <v>148</v>
      </c>
      <c r="H481" s="23">
        <v>429</v>
      </c>
      <c r="I481" s="23" t="s">
        <v>153</v>
      </c>
      <c r="J481" s="23" t="s">
        <v>154</v>
      </c>
      <c r="K481" s="23"/>
    </row>
    <row r="482" spans="2:11" x14ac:dyDescent="0.25">
      <c r="B482" s="25">
        <v>480</v>
      </c>
      <c r="C482" s="25" t="s">
        <v>1112</v>
      </c>
      <c r="D482" s="25" t="s">
        <v>254</v>
      </c>
      <c r="E482" s="26" t="s">
        <v>1113</v>
      </c>
      <c r="F482" s="25" t="s">
        <v>148</v>
      </c>
      <c r="G482" s="25" t="s">
        <v>148</v>
      </c>
      <c r="H482" s="25">
        <v>430</v>
      </c>
      <c r="I482" s="25" t="s">
        <v>153</v>
      </c>
      <c r="J482" s="25" t="s">
        <v>154</v>
      </c>
      <c r="K482" s="25"/>
    </row>
    <row r="483" spans="2:11" x14ac:dyDescent="0.25">
      <c r="B483" s="23">
        <v>481</v>
      </c>
      <c r="C483" s="23" t="s">
        <v>1114</v>
      </c>
      <c r="D483" s="23" t="s">
        <v>254</v>
      </c>
      <c r="E483" s="24" t="s">
        <v>1115</v>
      </c>
      <c r="F483" s="23" t="s">
        <v>148</v>
      </c>
      <c r="G483" s="23" t="s">
        <v>148</v>
      </c>
      <c r="H483" s="23">
        <v>431</v>
      </c>
      <c r="I483" s="23" t="s">
        <v>153</v>
      </c>
      <c r="J483" s="23" t="s">
        <v>154</v>
      </c>
      <c r="K483" s="23"/>
    </row>
    <row r="484" spans="2:11" x14ac:dyDescent="0.25">
      <c r="B484" s="25">
        <v>482</v>
      </c>
      <c r="C484" s="25" t="s">
        <v>1116</v>
      </c>
      <c r="D484" s="25" t="s">
        <v>254</v>
      </c>
      <c r="E484" s="26" t="s">
        <v>1117</v>
      </c>
      <c r="F484" s="25" t="s">
        <v>148</v>
      </c>
      <c r="G484" s="25" t="s">
        <v>148</v>
      </c>
      <c r="H484" s="25">
        <v>432</v>
      </c>
      <c r="I484" s="25" t="s">
        <v>153</v>
      </c>
      <c r="J484" s="25" t="s">
        <v>154</v>
      </c>
      <c r="K484" s="25"/>
    </row>
    <row r="485" spans="2:11" x14ac:dyDescent="0.25">
      <c r="B485" s="23">
        <v>483</v>
      </c>
      <c r="C485" s="23" t="s">
        <v>1118</v>
      </c>
      <c r="D485" s="23" t="s">
        <v>254</v>
      </c>
      <c r="E485" s="24" t="s">
        <v>1119</v>
      </c>
      <c r="F485" s="23" t="s">
        <v>148</v>
      </c>
      <c r="G485" s="23" t="s">
        <v>148</v>
      </c>
      <c r="H485" s="23">
        <v>433</v>
      </c>
      <c r="I485" s="23" t="s">
        <v>153</v>
      </c>
      <c r="J485" s="23" t="s">
        <v>154</v>
      </c>
      <c r="K485" s="23"/>
    </row>
    <row r="486" spans="2:11" x14ac:dyDescent="0.25">
      <c r="B486" s="25">
        <v>484</v>
      </c>
      <c r="C486" s="25" t="s">
        <v>1120</v>
      </c>
      <c r="D486" s="25" t="s">
        <v>254</v>
      </c>
      <c r="E486" s="26" t="s">
        <v>1121</v>
      </c>
      <c r="F486" s="25" t="s">
        <v>148</v>
      </c>
      <c r="G486" s="25" t="s">
        <v>148</v>
      </c>
      <c r="H486" s="25">
        <v>434</v>
      </c>
      <c r="I486" s="25" t="s">
        <v>153</v>
      </c>
      <c r="J486" s="25" t="s">
        <v>154</v>
      </c>
      <c r="K486" s="25"/>
    </row>
    <row r="487" spans="2:11" x14ac:dyDescent="0.25">
      <c r="B487" s="23">
        <v>485</v>
      </c>
      <c r="C487" s="23" t="s">
        <v>1122</v>
      </c>
      <c r="D487" s="23" t="s">
        <v>254</v>
      </c>
      <c r="E487" s="24" t="s">
        <v>1123</v>
      </c>
      <c r="F487" s="23" t="s">
        <v>148</v>
      </c>
      <c r="G487" s="23" t="s">
        <v>148</v>
      </c>
      <c r="H487" s="23">
        <v>435</v>
      </c>
      <c r="I487" s="23" t="s">
        <v>153</v>
      </c>
      <c r="J487" s="23" t="s">
        <v>154</v>
      </c>
      <c r="K487" s="23"/>
    </row>
    <row r="488" spans="2:11" x14ac:dyDescent="0.25">
      <c r="B488" s="25">
        <v>486</v>
      </c>
      <c r="C488" s="25" t="s">
        <v>1124</v>
      </c>
      <c r="D488" s="25" t="s">
        <v>254</v>
      </c>
      <c r="E488" s="26" t="s">
        <v>1125</v>
      </c>
      <c r="F488" s="25" t="s">
        <v>148</v>
      </c>
      <c r="G488" s="25" t="s">
        <v>148</v>
      </c>
      <c r="H488" s="25">
        <v>436</v>
      </c>
      <c r="I488" s="25" t="s">
        <v>153</v>
      </c>
      <c r="J488" s="25" t="s">
        <v>154</v>
      </c>
      <c r="K488" s="25"/>
    </row>
    <row r="489" spans="2:11" x14ac:dyDescent="0.25">
      <c r="B489" s="23">
        <v>487</v>
      </c>
      <c r="C489" s="23" t="s">
        <v>1126</v>
      </c>
      <c r="D489" s="23" t="s">
        <v>254</v>
      </c>
      <c r="E489" s="24" t="s">
        <v>1127</v>
      </c>
      <c r="F489" s="23" t="s">
        <v>148</v>
      </c>
      <c r="G489" s="23" t="s">
        <v>148</v>
      </c>
      <c r="H489" s="23">
        <v>437</v>
      </c>
      <c r="I489" s="23" t="s">
        <v>153</v>
      </c>
      <c r="J489" s="23" t="s">
        <v>154</v>
      </c>
      <c r="K489" s="23"/>
    </row>
    <row r="490" spans="2:11" x14ac:dyDescent="0.25">
      <c r="B490" s="25">
        <v>488</v>
      </c>
      <c r="C490" s="25" t="s">
        <v>1128</v>
      </c>
      <c r="D490" s="25" t="s">
        <v>254</v>
      </c>
      <c r="E490" s="26" t="s">
        <v>1129</v>
      </c>
      <c r="F490" s="25" t="s">
        <v>148</v>
      </c>
      <c r="G490" s="25" t="s">
        <v>148</v>
      </c>
      <c r="H490" s="25">
        <v>438</v>
      </c>
      <c r="I490" s="25" t="s">
        <v>153</v>
      </c>
      <c r="J490" s="25" t="s">
        <v>154</v>
      </c>
      <c r="K490" s="25"/>
    </row>
    <row r="491" spans="2:11" x14ac:dyDescent="0.25">
      <c r="B491" s="23">
        <v>489</v>
      </c>
      <c r="C491" s="23" t="s">
        <v>1130</v>
      </c>
      <c r="D491" s="23" t="s">
        <v>254</v>
      </c>
      <c r="E491" s="24" t="s">
        <v>1131</v>
      </c>
      <c r="F491" s="23" t="s">
        <v>148</v>
      </c>
      <c r="G491" s="23" t="s">
        <v>148</v>
      </c>
      <c r="H491" s="23">
        <v>439</v>
      </c>
      <c r="I491" s="23" t="s">
        <v>153</v>
      </c>
      <c r="J491" s="23" t="s">
        <v>154</v>
      </c>
      <c r="K491" s="23"/>
    </row>
    <row r="492" spans="2:11" x14ac:dyDescent="0.25">
      <c r="B492" s="25">
        <v>490</v>
      </c>
      <c r="C492" s="25" t="s">
        <v>1132</v>
      </c>
      <c r="D492" s="25" t="s">
        <v>254</v>
      </c>
      <c r="E492" s="26" t="s">
        <v>1133</v>
      </c>
      <c r="F492" s="25" t="s">
        <v>148</v>
      </c>
      <c r="G492" s="25" t="s">
        <v>148</v>
      </c>
      <c r="H492" s="25">
        <v>440</v>
      </c>
      <c r="I492" s="25" t="s">
        <v>153</v>
      </c>
      <c r="J492" s="25" t="s">
        <v>154</v>
      </c>
      <c r="K492" s="25"/>
    </row>
    <row r="493" spans="2:11" x14ac:dyDescent="0.25">
      <c r="B493" s="23">
        <v>491</v>
      </c>
      <c r="C493" s="23" t="s">
        <v>1134</v>
      </c>
      <c r="D493" s="23" t="s">
        <v>254</v>
      </c>
      <c r="E493" s="24" t="s">
        <v>1135</v>
      </c>
      <c r="F493" s="23" t="s">
        <v>148</v>
      </c>
      <c r="G493" s="23" t="s">
        <v>148</v>
      </c>
      <c r="H493" s="23">
        <v>441</v>
      </c>
      <c r="I493" s="23" t="s">
        <v>153</v>
      </c>
      <c r="J493" s="23" t="s">
        <v>154</v>
      </c>
      <c r="K493" s="23"/>
    </row>
    <row r="494" spans="2:11" x14ac:dyDescent="0.25">
      <c r="B494" s="25">
        <v>492</v>
      </c>
      <c r="C494" s="25" t="s">
        <v>1136</v>
      </c>
      <c r="D494" s="25" t="s">
        <v>254</v>
      </c>
      <c r="E494" s="26" t="s">
        <v>1137</v>
      </c>
      <c r="F494" s="25" t="s">
        <v>148</v>
      </c>
      <c r="G494" s="25" t="s">
        <v>148</v>
      </c>
      <c r="H494" s="25">
        <v>442</v>
      </c>
      <c r="I494" s="25" t="s">
        <v>153</v>
      </c>
      <c r="J494" s="25" t="s">
        <v>154</v>
      </c>
      <c r="K494" s="25"/>
    </row>
    <row r="495" spans="2:11" x14ac:dyDescent="0.25">
      <c r="B495" s="23">
        <v>493</v>
      </c>
      <c r="C495" s="23" t="s">
        <v>1138</v>
      </c>
      <c r="D495" s="23" t="s">
        <v>254</v>
      </c>
      <c r="E495" s="24" t="s">
        <v>1139</v>
      </c>
      <c r="F495" s="23" t="s">
        <v>148</v>
      </c>
      <c r="G495" s="23" t="s">
        <v>148</v>
      </c>
      <c r="H495" s="23">
        <v>443</v>
      </c>
      <c r="I495" s="23" t="s">
        <v>153</v>
      </c>
      <c r="J495" s="23" t="s">
        <v>154</v>
      </c>
      <c r="K495" s="23"/>
    </row>
    <row r="496" spans="2:11" x14ac:dyDescent="0.25">
      <c r="B496" s="25">
        <v>494</v>
      </c>
      <c r="C496" s="25" t="s">
        <v>1140</v>
      </c>
      <c r="D496" s="25" t="s">
        <v>254</v>
      </c>
      <c r="E496" s="26" t="s">
        <v>1141</v>
      </c>
      <c r="F496" s="25" t="s">
        <v>148</v>
      </c>
      <c r="G496" s="25" t="s">
        <v>148</v>
      </c>
      <c r="H496" s="25">
        <v>444</v>
      </c>
      <c r="I496" s="25" t="s">
        <v>153</v>
      </c>
      <c r="J496" s="25" t="s">
        <v>154</v>
      </c>
      <c r="K496" s="25"/>
    </row>
    <row r="497" spans="2:11" x14ac:dyDescent="0.25">
      <c r="B497" s="23">
        <v>495</v>
      </c>
      <c r="C497" s="23" t="s">
        <v>1142</v>
      </c>
      <c r="D497" s="23" t="s">
        <v>254</v>
      </c>
      <c r="E497" s="24" t="s">
        <v>1143</v>
      </c>
      <c r="F497" s="23" t="s">
        <v>148</v>
      </c>
      <c r="G497" s="23" t="s">
        <v>148</v>
      </c>
      <c r="H497" s="23">
        <v>445</v>
      </c>
      <c r="I497" s="23" t="s">
        <v>153</v>
      </c>
      <c r="J497" s="23" t="s">
        <v>154</v>
      </c>
      <c r="K497" s="23"/>
    </row>
    <row r="498" spans="2:11" x14ac:dyDescent="0.25">
      <c r="B498" s="25">
        <v>496</v>
      </c>
      <c r="C498" s="25" t="s">
        <v>1144</v>
      </c>
      <c r="D498" s="25" t="s">
        <v>254</v>
      </c>
      <c r="E498" s="26" t="s">
        <v>1145</v>
      </c>
      <c r="F498" s="25" t="s">
        <v>148</v>
      </c>
      <c r="G498" s="25" t="s">
        <v>148</v>
      </c>
      <c r="H498" s="25">
        <v>446</v>
      </c>
      <c r="I498" s="25" t="s">
        <v>153</v>
      </c>
      <c r="J498" s="25" t="s">
        <v>154</v>
      </c>
      <c r="K498" s="25"/>
    </row>
    <row r="499" spans="2:11" x14ac:dyDescent="0.25">
      <c r="B499" s="23">
        <v>497</v>
      </c>
      <c r="C499" s="23" t="s">
        <v>1146</v>
      </c>
      <c r="D499" s="23" t="s">
        <v>254</v>
      </c>
      <c r="E499" s="24" t="s">
        <v>1147</v>
      </c>
      <c r="F499" s="23" t="s">
        <v>148</v>
      </c>
      <c r="G499" s="23" t="s">
        <v>148</v>
      </c>
      <c r="H499" s="23">
        <v>447</v>
      </c>
      <c r="I499" s="23" t="s">
        <v>153</v>
      </c>
      <c r="J499" s="23" t="s">
        <v>154</v>
      </c>
      <c r="K499" s="23"/>
    </row>
    <row r="500" spans="2:11" x14ac:dyDescent="0.25">
      <c r="B500" s="25">
        <v>498</v>
      </c>
      <c r="C500" s="25" t="s">
        <v>1148</v>
      </c>
      <c r="D500" s="25" t="s">
        <v>254</v>
      </c>
      <c r="E500" s="26" t="s">
        <v>1149</v>
      </c>
      <c r="F500" s="25" t="s">
        <v>148</v>
      </c>
      <c r="G500" s="25" t="s">
        <v>148</v>
      </c>
      <c r="H500" s="25">
        <v>448</v>
      </c>
      <c r="I500" s="25" t="s">
        <v>153</v>
      </c>
      <c r="J500" s="25" t="s">
        <v>154</v>
      </c>
      <c r="K500" s="25"/>
    </row>
    <row r="501" spans="2:11" x14ac:dyDescent="0.25">
      <c r="B501" s="23">
        <v>499</v>
      </c>
      <c r="C501" s="23" t="s">
        <v>1150</v>
      </c>
      <c r="D501" s="23" t="s">
        <v>254</v>
      </c>
      <c r="E501" s="24" t="s">
        <v>1151</v>
      </c>
      <c r="F501" s="23" t="s">
        <v>148</v>
      </c>
      <c r="G501" s="23" t="s">
        <v>148</v>
      </c>
      <c r="H501" s="23">
        <v>449</v>
      </c>
      <c r="I501" s="23" t="s">
        <v>153</v>
      </c>
      <c r="J501" s="23" t="s">
        <v>154</v>
      </c>
      <c r="K501" s="23"/>
    </row>
    <row r="502" spans="2:11" x14ac:dyDescent="0.25">
      <c r="B502" s="25">
        <v>500</v>
      </c>
      <c r="C502" s="25" t="s">
        <v>1152</v>
      </c>
      <c r="D502" s="25" t="s">
        <v>254</v>
      </c>
      <c r="E502" s="26" t="s">
        <v>1153</v>
      </c>
      <c r="F502" s="25" t="s">
        <v>148</v>
      </c>
      <c r="G502" s="25" t="s">
        <v>148</v>
      </c>
      <c r="H502" s="25">
        <v>450</v>
      </c>
      <c r="I502" s="25" t="s">
        <v>153</v>
      </c>
      <c r="J502" s="25" t="s">
        <v>154</v>
      </c>
      <c r="K502" s="25"/>
    </row>
    <row r="503" spans="2:11" x14ac:dyDescent="0.25">
      <c r="B503" s="23">
        <v>501</v>
      </c>
      <c r="C503" s="23" t="s">
        <v>1154</v>
      </c>
      <c r="D503" s="23" t="s">
        <v>254</v>
      </c>
      <c r="E503" s="24" t="s">
        <v>1155</v>
      </c>
      <c r="F503" s="23" t="s">
        <v>148</v>
      </c>
      <c r="G503" s="23" t="s">
        <v>148</v>
      </c>
      <c r="H503" s="23">
        <v>451</v>
      </c>
      <c r="I503" s="23" t="s">
        <v>153</v>
      </c>
      <c r="J503" s="23" t="s">
        <v>154</v>
      </c>
      <c r="K503" s="23"/>
    </row>
    <row r="504" spans="2:11" x14ac:dyDescent="0.25">
      <c r="B504" s="25">
        <v>502</v>
      </c>
      <c r="C504" s="25" t="s">
        <v>1156</v>
      </c>
      <c r="D504" s="25" t="s">
        <v>254</v>
      </c>
      <c r="E504" s="26" t="s">
        <v>1157</v>
      </c>
      <c r="F504" s="25" t="s">
        <v>148</v>
      </c>
      <c r="G504" s="25" t="s">
        <v>148</v>
      </c>
      <c r="H504" s="25">
        <v>452</v>
      </c>
      <c r="I504" s="25" t="s">
        <v>153</v>
      </c>
      <c r="J504" s="25" t="s">
        <v>154</v>
      </c>
      <c r="K504" s="25"/>
    </row>
    <row r="505" spans="2:11" x14ac:dyDescent="0.25">
      <c r="B505" s="23">
        <v>503</v>
      </c>
      <c r="C505" s="23" t="s">
        <v>1158</v>
      </c>
      <c r="D505" s="23" t="s">
        <v>254</v>
      </c>
      <c r="E505" s="24" t="s">
        <v>1159</v>
      </c>
      <c r="F505" s="23" t="s">
        <v>148</v>
      </c>
      <c r="G505" s="23" t="s">
        <v>148</v>
      </c>
      <c r="H505" s="23">
        <v>453</v>
      </c>
      <c r="I505" s="23" t="s">
        <v>153</v>
      </c>
      <c r="J505" s="23" t="s">
        <v>154</v>
      </c>
      <c r="K505" s="23"/>
    </row>
    <row r="506" spans="2:11" x14ac:dyDescent="0.25">
      <c r="B506" s="25">
        <v>504</v>
      </c>
      <c r="C506" s="25" t="s">
        <v>1160</v>
      </c>
      <c r="D506" s="25" t="s">
        <v>254</v>
      </c>
      <c r="E506" s="26" t="s">
        <v>1161</v>
      </c>
      <c r="F506" s="25" t="s">
        <v>148</v>
      </c>
      <c r="G506" s="25" t="s">
        <v>148</v>
      </c>
      <c r="H506" s="25">
        <v>454</v>
      </c>
      <c r="I506" s="25" t="s">
        <v>153</v>
      </c>
      <c r="J506" s="25" t="s">
        <v>154</v>
      </c>
      <c r="K506" s="25"/>
    </row>
    <row r="507" spans="2:11" x14ac:dyDescent="0.25">
      <c r="B507" s="23">
        <v>505</v>
      </c>
      <c r="C507" s="23" t="s">
        <v>1162</v>
      </c>
      <c r="D507" s="23" t="s">
        <v>254</v>
      </c>
      <c r="E507" s="24" t="s">
        <v>1163</v>
      </c>
      <c r="F507" s="23" t="s">
        <v>148</v>
      </c>
      <c r="G507" s="23" t="s">
        <v>148</v>
      </c>
      <c r="H507" s="23">
        <v>455</v>
      </c>
      <c r="I507" s="23" t="s">
        <v>153</v>
      </c>
      <c r="J507" s="23" t="s">
        <v>154</v>
      </c>
      <c r="K507" s="23"/>
    </row>
    <row r="508" spans="2:11" x14ac:dyDescent="0.25">
      <c r="B508" s="25">
        <v>506</v>
      </c>
      <c r="C508" s="25" t="s">
        <v>1164</v>
      </c>
      <c r="D508" s="25" t="s">
        <v>254</v>
      </c>
      <c r="E508" s="26" t="s">
        <v>1165</v>
      </c>
      <c r="F508" s="25" t="s">
        <v>148</v>
      </c>
      <c r="G508" s="25" t="s">
        <v>148</v>
      </c>
      <c r="H508" s="25">
        <v>456</v>
      </c>
      <c r="I508" s="25" t="s">
        <v>153</v>
      </c>
      <c r="J508" s="25" t="s">
        <v>154</v>
      </c>
      <c r="K508" s="25"/>
    </row>
    <row r="509" spans="2:11" x14ac:dyDescent="0.25">
      <c r="B509" s="23">
        <v>507</v>
      </c>
      <c r="C509" s="23" t="s">
        <v>1166</v>
      </c>
      <c r="D509" s="23" t="s">
        <v>254</v>
      </c>
      <c r="E509" s="24" t="s">
        <v>1167</v>
      </c>
      <c r="F509" s="23" t="s">
        <v>148</v>
      </c>
      <c r="G509" s="23" t="s">
        <v>148</v>
      </c>
      <c r="H509" s="23">
        <v>457</v>
      </c>
      <c r="I509" s="23" t="s">
        <v>153</v>
      </c>
      <c r="J509" s="23" t="s">
        <v>154</v>
      </c>
      <c r="K509" s="23"/>
    </row>
    <row r="510" spans="2:11" x14ac:dyDescent="0.25">
      <c r="B510" s="25">
        <v>508</v>
      </c>
      <c r="C510" s="25" t="s">
        <v>1168</v>
      </c>
      <c r="D510" s="25" t="s">
        <v>254</v>
      </c>
      <c r="E510" s="26" t="s">
        <v>1169</v>
      </c>
      <c r="F510" s="25" t="s">
        <v>148</v>
      </c>
      <c r="G510" s="25" t="s">
        <v>148</v>
      </c>
      <c r="H510" s="25">
        <v>458</v>
      </c>
      <c r="I510" s="25" t="s">
        <v>153</v>
      </c>
      <c r="J510" s="25" t="s">
        <v>154</v>
      </c>
      <c r="K510" s="25"/>
    </row>
    <row r="511" spans="2:11" x14ac:dyDescent="0.25">
      <c r="B511" s="23">
        <v>509</v>
      </c>
      <c r="C511" s="23" t="s">
        <v>1170</v>
      </c>
      <c r="D511" s="23" t="s">
        <v>254</v>
      </c>
      <c r="E511" s="24" t="s">
        <v>1171</v>
      </c>
      <c r="F511" s="23" t="s">
        <v>148</v>
      </c>
      <c r="G511" s="23" t="s">
        <v>148</v>
      </c>
      <c r="H511" s="23">
        <v>459</v>
      </c>
      <c r="I511" s="23" t="s">
        <v>153</v>
      </c>
      <c r="J511" s="23" t="s">
        <v>154</v>
      </c>
      <c r="K511" s="23"/>
    </row>
    <row r="512" spans="2:11" x14ac:dyDescent="0.25">
      <c r="B512" s="25">
        <v>510</v>
      </c>
      <c r="C512" s="25" t="s">
        <v>1172</v>
      </c>
      <c r="D512" s="25" t="s">
        <v>254</v>
      </c>
      <c r="E512" s="26" t="s">
        <v>1173</v>
      </c>
      <c r="F512" s="25" t="s">
        <v>148</v>
      </c>
      <c r="G512" s="25" t="s">
        <v>148</v>
      </c>
      <c r="H512" s="25">
        <v>460</v>
      </c>
      <c r="I512" s="25" t="s">
        <v>153</v>
      </c>
      <c r="J512" s="25" t="s">
        <v>154</v>
      </c>
      <c r="K512" s="25"/>
    </row>
    <row r="513" spans="2:11" x14ac:dyDescent="0.25">
      <c r="B513" s="23">
        <v>511</v>
      </c>
      <c r="C513" s="23" t="s">
        <v>1174</v>
      </c>
      <c r="D513" s="23" t="s">
        <v>254</v>
      </c>
      <c r="E513" s="24" t="s">
        <v>1175</v>
      </c>
      <c r="F513" s="23" t="s">
        <v>148</v>
      </c>
      <c r="G513" s="23" t="s">
        <v>148</v>
      </c>
      <c r="H513" s="23">
        <v>461</v>
      </c>
      <c r="I513" s="23" t="s">
        <v>153</v>
      </c>
      <c r="J513" s="23" t="s">
        <v>154</v>
      </c>
      <c r="K513" s="23"/>
    </row>
    <row r="514" spans="2:11" x14ac:dyDescent="0.25">
      <c r="B514" s="25">
        <v>512</v>
      </c>
      <c r="C514" s="25" t="s">
        <v>1176</v>
      </c>
      <c r="D514" s="25" t="s">
        <v>254</v>
      </c>
      <c r="E514" s="26" t="s">
        <v>1177</v>
      </c>
      <c r="F514" s="25" t="s">
        <v>148</v>
      </c>
      <c r="G514" s="25" t="s">
        <v>148</v>
      </c>
      <c r="H514" s="25">
        <v>462</v>
      </c>
      <c r="I514" s="25" t="s">
        <v>153</v>
      </c>
      <c r="J514" s="25" t="s">
        <v>154</v>
      </c>
      <c r="K514" s="25"/>
    </row>
    <row r="515" spans="2:11" x14ac:dyDescent="0.25">
      <c r="B515" s="23">
        <v>513</v>
      </c>
      <c r="C515" s="23" t="s">
        <v>1178</v>
      </c>
      <c r="D515" s="23" t="s">
        <v>254</v>
      </c>
      <c r="E515" s="24" t="s">
        <v>1179</v>
      </c>
      <c r="F515" s="23" t="s">
        <v>148</v>
      </c>
      <c r="G515" s="23" t="s">
        <v>148</v>
      </c>
      <c r="H515" s="23">
        <v>463</v>
      </c>
      <c r="I515" s="23" t="s">
        <v>153</v>
      </c>
      <c r="J515" s="23" t="s">
        <v>154</v>
      </c>
      <c r="K515" s="23"/>
    </row>
    <row r="516" spans="2:11" x14ac:dyDescent="0.25">
      <c r="B516" s="25">
        <v>514</v>
      </c>
      <c r="C516" s="25" t="s">
        <v>1180</v>
      </c>
      <c r="D516" s="25" t="s">
        <v>254</v>
      </c>
      <c r="E516" s="26" t="s">
        <v>1181</v>
      </c>
      <c r="F516" s="25" t="s">
        <v>148</v>
      </c>
      <c r="G516" s="25" t="s">
        <v>148</v>
      </c>
      <c r="H516" s="25">
        <v>464</v>
      </c>
      <c r="I516" s="25" t="s">
        <v>153</v>
      </c>
      <c r="J516" s="25" t="s">
        <v>154</v>
      </c>
      <c r="K516" s="25"/>
    </row>
    <row r="517" spans="2:11" x14ac:dyDescent="0.25">
      <c r="B517" s="23">
        <v>515</v>
      </c>
      <c r="C517" s="23" t="s">
        <v>1182</v>
      </c>
      <c r="D517" s="23" t="s">
        <v>254</v>
      </c>
      <c r="E517" s="24" t="s">
        <v>1183</v>
      </c>
      <c r="F517" s="23" t="s">
        <v>148</v>
      </c>
      <c r="G517" s="23" t="s">
        <v>148</v>
      </c>
      <c r="H517" s="23">
        <v>465</v>
      </c>
      <c r="I517" s="23" t="s">
        <v>153</v>
      </c>
      <c r="J517" s="23" t="s">
        <v>154</v>
      </c>
      <c r="K517" s="23"/>
    </row>
    <row r="518" spans="2:11" x14ac:dyDescent="0.25">
      <c r="B518" s="25">
        <v>516</v>
      </c>
      <c r="C518" s="25" t="s">
        <v>1184</v>
      </c>
      <c r="D518" s="25" t="s">
        <v>254</v>
      </c>
      <c r="E518" s="26" t="s">
        <v>1185</v>
      </c>
      <c r="F518" s="25" t="s">
        <v>148</v>
      </c>
      <c r="G518" s="25" t="s">
        <v>148</v>
      </c>
      <c r="H518" s="25">
        <v>466</v>
      </c>
      <c r="I518" s="25" t="s">
        <v>153</v>
      </c>
      <c r="J518" s="25" t="s">
        <v>154</v>
      </c>
      <c r="K518" s="25"/>
    </row>
    <row r="519" spans="2:11" x14ac:dyDescent="0.25">
      <c r="B519" s="23">
        <v>517</v>
      </c>
      <c r="C519" s="23" t="s">
        <v>1186</v>
      </c>
      <c r="D519" s="23" t="s">
        <v>254</v>
      </c>
      <c r="E519" s="24" t="s">
        <v>1187</v>
      </c>
      <c r="F519" s="23" t="s">
        <v>148</v>
      </c>
      <c r="G519" s="23" t="s">
        <v>148</v>
      </c>
      <c r="H519" s="23">
        <v>467</v>
      </c>
      <c r="I519" s="23" t="s">
        <v>153</v>
      </c>
      <c r="J519" s="23" t="s">
        <v>154</v>
      </c>
      <c r="K519" s="23"/>
    </row>
    <row r="520" spans="2:11" x14ac:dyDescent="0.25">
      <c r="B520" s="25">
        <v>518</v>
      </c>
      <c r="C520" s="25" t="s">
        <v>1188</v>
      </c>
      <c r="D520" s="25" t="s">
        <v>254</v>
      </c>
      <c r="E520" s="26" t="s">
        <v>1189</v>
      </c>
      <c r="F520" s="25" t="s">
        <v>148</v>
      </c>
      <c r="G520" s="25" t="s">
        <v>148</v>
      </c>
      <c r="H520" s="25">
        <v>468</v>
      </c>
      <c r="I520" s="25" t="s">
        <v>153</v>
      </c>
      <c r="J520" s="25" t="s">
        <v>154</v>
      </c>
      <c r="K520" s="25"/>
    </row>
    <row r="521" spans="2:11" x14ac:dyDescent="0.25">
      <c r="B521" s="23">
        <v>519</v>
      </c>
      <c r="C521" s="23" t="s">
        <v>1190</v>
      </c>
      <c r="D521" s="23" t="s">
        <v>254</v>
      </c>
      <c r="E521" s="24" t="s">
        <v>1191</v>
      </c>
      <c r="F521" s="23" t="s">
        <v>148</v>
      </c>
      <c r="G521" s="23" t="s">
        <v>148</v>
      </c>
      <c r="H521" s="23">
        <v>469</v>
      </c>
      <c r="I521" s="23" t="s">
        <v>153</v>
      </c>
      <c r="J521" s="23" t="s">
        <v>154</v>
      </c>
      <c r="K521" s="23"/>
    </row>
    <row r="522" spans="2:11" x14ac:dyDescent="0.25">
      <c r="B522" s="25">
        <v>520</v>
      </c>
      <c r="C522" s="25" t="s">
        <v>1192</v>
      </c>
      <c r="D522" s="25" t="s">
        <v>254</v>
      </c>
      <c r="E522" s="26" t="s">
        <v>1193</v>
      </c>
      <c r="F522" s="25" t="s">
        <v>148</v>
      </c>
      <c r="G522" s="25" t="s">
        <v>148</v>
      </c>
      <c r="H522" s="25">
        <v>470</v>
      </c>
      <c r="I522" s="25" t="s">
        <v>153</v>
      </c>
      <c r="J522" s="25" t="s">
        <v>154</v>
      </c>
      <c r="K522" s="25"/>
    </row>
    <row r="523" spans="2:11" x14ac:dyDescent="0.25">
      <c r="B523" s="23">
        <v>521</v>
      </c>
      <c r="C523" s="23" t="s">
        <v>1194</v>
      </c>
      <c r="D523" s="23" t="s">
        <v>254</v>
      </c>
      <c r="E523" s="24" t="s">
        <v>1195</v>
      </c>
      <c r="F523" s="23" t="s">
        <v>148</v>
      </c>
      <c r="G523" s="23" t="s">
        <v>148</v>
      </c>
      <c r="H523" s="23">
        <v>471</v>
      </c>
      <c r="I523" s="23" t="s">
        <v>153</v>
      </c>
      <c r="J523" s="23" t="s">
        <v>154</v>
      </c>
      <c r="K523" s="23"/>
    </row>
    <row r="524" spans="2:11" x14ac:dyDescent="0.25">
      <c r="B524" s="25">
        <v>522</v>
      </c>
      <c r="C524" s="25" t="s">
        <v>1196</v>
      </c>
      <c r="D524" s="25" t="s">
        <v>254</v>
      </c>
      <c r="E524" s="26" t="s">
        <v>1197</v>
      </c>
      <c r="F524" s="25" t="s">
        <v>148</v>
      </c>
      <c r="G524" s="25" t="s">
        <v>148</v>
      </c>
      <c r="H524" s="25">
        <v>472</v>
      </c>
      <c r="I524" s="25" t="s">
        <v>153</v>
      </c>
      <c r="J524" s="25" t="s">
        <v>154</v>
      </c>
      <c r="K524" s="25"/>
    </row>
    <row r="525" spans="2:11" x14ac:dyDescent="0.25">
      <c r="B525" s="23">
        <v>523</v>
      </c>
      <c r="C525" s="23" t="s">
        <v>1198</v>
      </c>
      <c r="D525" s="23" t="s">
        <v>254</v>
      </c>
      <c r="E525" s="24" t="s">
        <v>1199</v>
      </c>
      <c r="F525" s="23" t="s">
        <v>148</v>
      </c>
      <c r="G525" s="23" t="s">
        <v>148</v>
      </c>
      <c r="H525" s="23">
        <v>473</v>
      </c>
      <c r="I525" s="23" t="s">
        <v>153</v>
      </c>
      <c r="J525" s="23" t="s">
        <v>154</v>
      </c>
      <c r="K525" s="23"/>
    </row>
    <row r="526" spans="2:11" x14ac:dyDescent="0.25">
      <c r="B526" s="25">
        <v>524</v>
      </c>
      <c r="C526" s="25" t="s">
        <v>1200</v>
      </c>
      <c r="D526" s="25" t="s">
        <v>254</v>
      </c>
      <c r="E526" s="26" t="s">
        <v>1201</v>
      </c>
      <c r="F526" s="25" t="s">
        <v>148</v>
      </c>
      <c r="G526" s="25" t="s">
        <v>148</v>
      </c>
      <c r="H526" s="25">
        <v>474</v>
      </c>
      <c r="I526" s="25" t="s">
        <v>153</v>
      </c>
      <c r="J526" s="25" t="s">
        <v>154</v>
      </c>
      <c r="K526" s="25"/>
    </row>
    <row r="527" spans="2:11" x14ac:dyDescent="0.25">
      <c r="B527" s="23">
        <v>525</v>
      </c>
      <c r="C527" s="23" t="s">
        <v>1202</v>
      </c>
      <c r="D527" s="23" t="s">
        <v>254</v>
      </c>
      <c r="E527" s="24" t="s">
        <v>1203</v>
      </c>
      <c r="F527" s="23" t="s">
        <v>148</v>
      </c>
      <c r="G527" s="23" t="s">
        <v>148</v>
      </c>
      <c r="H527" s="23">
        <v>475</v>
      </c>
      <c r="I527" s="23" t="s">
        <v>153</v>
      </c>
      <c r="J527" s="23" t="s">
        <v>154</v>
      </c>
      <c r="K527" s="23"/>
    </row>
    <row r="528" spans="2:11" x14ac:dyDescent="0.25">
      <c r="B528" s="25">
        <v>526</v>
      </c>
      <c r="C528" s="25" t="s">
        <v>1204</v>
      </c>
      <c r="D528" s="25" t="s">
        <v>254</v>
      </c>
      <c r="E528" s="26" t="s">
        <v>1205</v>
      </c>
      <c r="F528" s="25" t="s">
        <v>148</v>
      </c>
      <c r="G528" s="25" t="s">
        <v>148</v>
      </c>
      <c r="H528" s="25">
        <v>476</v>
      </c>
      <c r="I528" s="25" t="s">
        <v>153</v>
      </c>
      <c r="J528" s="25" t="s">
        <v>154</v>
      </c>
      <c r="K528" s="25"/>
    </row>
    <row r="529" spans="2:11" x14ac:dyDescent="0.25">
      <c r="B529" s="23">
        <v>527</v>
      </c>
      <c r="C529" s="23" t="s">
        <v>1206</v>
      </c>
      <c r="D529" s="23" t="s">
        <v>254</v>
      </c>
      <c r="E529" s="24" t="s">
        <v>1207</v>
      </c>
      <c r="F529" s="23" t="s">
        <v>148</v>
      </c>
      <c r="G529" s="23" t="s">
        <v>148</v>
      </c>
      <c r="H529" s="23">
        <v>477</v>
      </c>
      <c r="I529" s="23" t="s">
        <v>153</v>
      </c>
      <c r="J529" s="23" t="s">
        <v>154</v>
      </c>
      <c r="K529" s="23"/>
    </row>
    <row r="530" spans="2:11" x14ac:dyDescent="0.25">
      <c r="B530" s="25">
        <v>528</v>
      </c>
      <c r="C530" s="25" t="s">
        <v>1208</v>
      </c>
      <c r="D530" s="25" t="s">
        <v>254</v>
      </c>
      <c r="E530" s="26" t="s">
        <v>1209</v>
      </c>
      <c r="F530" s="25" t="s">
        <v>148</v>
      </c>
      <c r="G530" s="25" t="s">
        <v>148</v>
      </c>
      <c r="H530" s="25">
        <v>478</v>
      </c>
      <c r="I530" s="25" t="s">
        <v>153</v>
      </c>
      <c r="J530" s="25" t="s">
        <v>154</v>
      </c>
      <c r="K530" s="25"/>
    </row>
    <row r="531" spans="2:11" x14ac:dyDescent="0.25">
      <c r="B531" s="23">
        <v>529</v>
      </c>
      <c r="C531" s="23" t="s">
        <v>1210</v>
      </c>
      <c r="D531" s="23" t="s">
        <v>254</v>
      </c>
      <c r="E531" s="24" t="s">
        <v>1211</v>
      </c>
      <c r="F531" s="23" t="s">
        <v>148</v>
      </c>
      <c r="G531" s="23" t="s">
        <v>148</v>
      </c>
      <c r="H531" s="23">
        <v>479</v>
      </c>
      <c r="I531" s="23" t="s">
        <v>153</v>
      </c>
      <c r="J531" s="23" t="s">
        <v>154</v>
      </c>
      <c r="K531" s="23"/>
    </row>
    <row r="532" spans="2:11" x14ac:dyDescent="0.25">
      <c r="B532" s="25">
        <v>530</v>
      </c>
      <c r="C532" s="25" t="s">
        <v>1212</v>
      </c>
      <c r="D532" s="25" t="s">
        <v>254</v>
      </c>
      <c r="E532" s="26" t="s">
        <v>1213</v>
      </c>
      <c r="F532" s="25" t="s">
        <v>148</v>
      </c>
      <c r="G532" s="25" t="s">
        <v>148</v>
      </c>
      <c r="H532" s="25">
        <v>480</v>
      </c>
      <c r="I532" s="25" t="s">
        <v>153</v>
      </c>
      <c r="J532" s="25" t="s">
        <v>154</v>
      </c>
      <c r="K532" s="25"/>
    </row>
    <row r="533" spans="2:11" x14ac:dyDescent="0.25">
      <c r="B533" s="23">
        <v>531</v>
      </c>
      <c r="C533" s="23" t="s">
        <v>1214</v>
      </c>
      <c r="D533" s="23" t="s">
        <v>254</v>
      </c>
      <c r="E533" s="24" t="s">
        <v>1215</v>
      </c>
      <c r="F533" s="23" t="s">
        <v>148</v>
      </c>
      <c r="G533" s="23" t="s">
        <v>148</v>
      </c>
      <c r="H533" s="23">
        <v>481</v>
      </c>
      <c r="I533" s="23" t="s">
        <v>153</v>
      </c>
      <c r="J533" s="23" t="s">
        <v>154</v>
      </c>
      <c r="K533" s="23"/>
    </row>
    <row r="534" spans="2:11" x14ac:dyDescent="0.25">
      <c r="B534" s="25">
        <v>532</v>
      </c>
      <c r="C534" s="25" t="s">
        <v>1216</v>
      </c>
      <c r="D534" s="25" t="s">
        <v>254</v>
      </c>
      <c r="E534" s="26" t="s">
        <v>1217</v>
      </c>
      <c r="F534" s="25" t="s">
        <v>148</v>
      </c>
      <c r="G534" s="25" t="s">
        <v>148</v>
      </c>
      <c r="H534" s="25">
        <v>482</v>
      </c>
      <c r="I534" s="25" t="s">
        <v>153</v>
      </c>
      <c r="J534" s="25" t="s">
        <v>154</v>
      </c>
      <c r="K534" s="25"/>
    </row>
    <row r="535" spans="2:11" x14ac:dyDescent="0.25">
      <c r="B535" s="23">
        <v>533</v>
      </c>
      <c r="C535" s="23" t="s">
        <v>1218</v>
      </c>
      <c r="D535" s="23" t="s">
        <v>254</v>
      </c>
      <c r="E535" s="24" t="s">
        <v>1219</v>
      </c>
      <c r="F535" s="23" t="s">
        <v>148</v>
      </c>
      <c r="G535" s="23" t="s">
        <v>148</v>
      </c>
      <c r="H535" s="23">
        <v>483</v>
      </c>
      <c r="I535" s="23" t="s">
        <v>153</v>
      </c>
      <c r="J535" s="23" t="s">
        <v>154</v>
      </c>
      <c r="K535" s="23"/>
    </row>
    <row r="536" spans="2:11" x14ac:dyDescent="0.25">
      <c r="B536" s="25">
        <v>534</v>
      </c>
      <c r="C536" s="25" t="s">
        <v>1220</v>
      </c>
      <c r="D536" s="25" t="s">
        <v>254</v>
      </c>
      <c r="E536" s="26" t="s">
        <v>1221</v>
      </c>
      <c r="F536" s="25" t="s">
        <v>148</v>
      </c>
      <c r="G536" s="25" t="s">
        <v>148</v>
      </c>
      <c r="H536" s="25">
        <v>484</v>
      </c>
      <c r="I536" s="25" t="s">
        <v>153</v>
      </c>
      <c r="J536" s="25" t="s">
        <v>154</v>
      </c>
      <c r="K536" s="25"/>
    </row>
    <row r="537" spans="2:11" x14ac:dyDescent="0.25">
      <c r="B537" s="23">
        <v>535</v>
      </c>
      <c r="C537" s="23" t="s">
        <v>1222</v>
      </c>
      <c r="D537" s="23" t="s">
        <v>254</v>
      </c>
      <c r="E537" s="24" t="s">
        <v>1223</v>
      </c>
      <c r="F537" s="23" t="s">
        <v>148</v>
      </c>
      <c r="G537" s="23" t="s">
        <v>148</v>
      </c>
      <c r="H537" s="23">
        <v>485</v>
      </c>
      <c r="I537" s="23" t="s">
        <v>153</v>
      </c>
      <c r="J537" s="23" t="s">
        <v>154</v>
      </c>
      <c r="K537" s="23"/>
    </row>
    <row r="538" spans="2:11" x14ac:dyDescent="0.25">
      <c r="B538" s="25">
        <v>536</v>
      </c>
      <c r="C538" s="25" t="s">
        <v>1224</v>
      </c>
      <c r="D538" s="25" t="s">
        <v>254</v>
      </c>
      <c r="E538" s="26" t="s">
        <v>1225</v>
      </c>
      <c r="F538" s="25" t="s">
        <v>148</v>
      </c>
      <c r="G538" s="25" t="s">
        <v>148</v>
      </c>
      <c r="H538" s="25">
        <v>486</v>
      </c>
      <c r="I538" s="25" t="s">
        <v>153</v>
      </c>
      <c r="J538" s="25" t="s">
        <v>154</v>
      </c>
      <c r="K538" s="25"/>
    </row>
    <row r="539" spans="2:11" x14ac:dyDescent="0.25">
      <c r="B539" s="23">
        <v>537</v>
      </c>
      <c r="C539" s="23" t="s">
        <v>1226</v>
      </c>
      <c r="D539" s="23" t="s">
        <v>254</v>
      </c>
      <c r="E539" s="24" t="s">
        <v>1227</v>
      </c>
      <c r="F539" s="23" t="s">
        <v>148</v>
      </c>
      <c r="G539" s="23" t="s">
        <v>148</v>
      </c>
      <c r="H539" s="23">
        <v>487</v>
      </c>
      <c r="I539" s="23" t="s">
        <v>153</v>
      </c>
      <c r="J539" s="23" t="s">
        <v>154</v>
      </c>
      <c r="K539" s="23"/>
    </row>
    <row r="540" spans="2:11" x14ac:dyDescent="0.25">
      <c r="B540" s="25">
        <v>538</v>
      </c>
      <c r="C540" s="25" t="s">
        <v>1228</v>
      </c>
      <c r="D540" s="25" t="s">
        <v>254</v>
      </c>
      <c r="E540" s="26" t="s">
        <v>1229</v>
      </c>
      <c r="F540" s="25" t="s">
        <v>148</v>
      </c>
      <c r="G540" s="25" t="s">
        <v>148</v>
      </c>
      <c r="H540" s="25">
        <v>488</v>
      </c>
      <c r="I540" s="25" t="s">
        <v>153</v>
      </c>
      <c r="J540" s="25" t="s">
        <v>154</v>
      </c>
      <c r="K540" s="25"/>
    </row>
    <row r="541" spans="2:11" x14ac:dyDescent="0.25">
      <c r="B541" s="23">
        <v>539</v>
      </c>
      <c r="C541" s="23" t="s">
        <v>1230</v>
      </c>
      <c r="D541" s="23" t="s">
        <v>254</v>
      </c>
      <c r="E541" s="24" t="s">
        <v>1231</v>
      </c>
      <c r="F541" s="23" t="s">
        <v>148</v>
      </c>
      <c r="G541" s="23" t="s">
        <v>148</v>
      </c>
      <c r="H541" s="23">
        <v>489</v>
      </c>
      <c r="I541" s="23" t="s">
        <v>153</v>
      </c>
      <c r="J541" s="23" t="s">
        <v>154</v>
      </c>
      <c r="K541" s="23"/>
    </row>
    <row r="542" spans="2:11" x14ac:dyDescent="0.25">
      <c r="B542" s="25">
        <v>540</v>
      </c>
      <c r="C542" s="25" t="s">
        <v>1232</v>
      </c>
      <c r="D542" s="25" t="s">
        <v>254</v>
      </c>
      <c r="E542" s="26" t="s">
        <v>1233</v>
      </c>
      <c r="F542" s="25" t="s">
        <v>148</v>
      </c>
      <c r="G542" s="25" t="s">
        <v>148</v>
      </c>
      <c r="H542" s="25">
        <v>490</v>
      </c>
      <c r="I542" s="25" t="s">
        <v>153</v>
      </c>
      <c r="J542" s="25" t="s">
        <v>154</v>
      </c>
      <c r="K542" s="25"/>
    </row>
    <row r="543" spans="2:11" x14ac:dyDescent="0.25">
      <c r="B543" s="23">
        <v>541</v>
      </c>
      <c r="C543" s="23" t="s">
        <v>1234</v>
      </c>
      <c r="D543" s="23" t="s">
        <v>254</v>
      </c>
      <c r="E543" s="24" t="s">
        <v>1235</v>
      </c>
      <c r="F543" s="23" t="s">
        <v>148</v>
      </c>
      <c r="G543" s="23" t="s">
        <v>148</v>
      </c>
      <c r="H543" s="23">
        <v>491</v>
      </c>
      <c r="I543" s="23" t="s">
        <v>153</v>
      </c>
      <c r="J543" s="23" t="s">
        <v>154</v>
      </c>
      <c r="K543" s="23"/>
    </row>
    <row r="544" spans="2:11" x14ac:dyDescent="0.25">
      <c r="B544" s="25">
        <v>542</v>
      </c>
      <c r="C544" s="25" t="s">
        <v>1236</v>
      </c>
      <c r="D544" s="25" t="s">
        <v>254</v>
      </c>
      <c r="E544" s="26" t="s">
        <v>1237</v>
      </c>
      <c r="F544" s="25" t="s">
        <v>148</v>
      </c>
      <c r="G544" s="25" t="s">
        <v>148</v>
      </c>
      <c r="H544" s="25">
        <v>492</v>
      </c>
      <c r="I544" s="25" t="s">
        <v>153</v>
      </c>
      <c r="J544" s="25" t="s">
        <v>154</v>
      </c>
      <c r="K544" s="25"/>
    </row>
    <row r="545" spans="2:11" x14ac:dyDescent="0.25">
      <c r="B545" s="23">
        <v>543</v>
      </c>
      <c r="C545" s="23" t="s">
        <v>1238</v>
      </c>
      <c r="D545" s="23" t="s">
        <v>254</v>
      </c>
      <c r="E545" s="24" t="s">
        <v>1239</v>
      </c>
      <c r="F545" s="23" t="s">
        <v>148</v>
      </c>
      <c r="G545" s="23" t="s">
        <v>148</v>
      </c>
      <c r="H545" s="23">
        <v>493</v>
      </c>
      <c r="I545" s="23" t="s">
        <v>153</v>
      </c>
      <c r="J545" s="23" t="s">
        <v>154</v>
      </c>
      <c r="K545" s="23"/>
    </row>
    <row r="546" spans="2:11" x14ac:dyDescent="0.25">
      <c r="B546" s="25">
        <v>544</v>
      </c>
      <c r="C546" s="25" t="s">
        <v>1240</v>
      </c>
      <c r="D546" s="25" t="s">
        <v>254</v>
      </c>
      <c r="E546" s="26" t="s">
        <v>1241</v>
      </c>
      <c r="F546" s="25" t="s">
        <v>148</v>
      </c>
      <c r="G546" s="25" t="s">
        <v>148</v>
      </c>
      <c r="H546" s="25">
        <v>494</v>
      </c>
      <c r="I546" s="25" t="s">
        <v>153</v>
      </c>
      <c r="J546" s="25" t="s">
        <v>154</v>
      </c>
      <c r="K546" s="25"/>
    </row>
    <row r="547" spans="2:11" x14ac:dyDescent="0.25">
      <c r="B547" s="23">
        <v>545</v>
      </c>
      <c r="C547" s="23" t="s">
        <v>1242</v>
      </c>
      <c r="D547" s="23" t="s">
        <v>254</v>
      </c>
      <c r="E547" s="24" t="s">
        <v>1243</v>
      </c>
      <c r="F547" s="23" t="s">
        <v>148</v>
      </c>
      <c r="G547" s="23" t="s">
        <v>148</v>
      </c>
      <c r="H547" s="23">
        <v>495</v>
      </c>
      <c r="I547" s="23" t="s">
        <v>153</v>
      </c>
      <c r="J547" s="23" t="s">
        <v>154</v>
      </c>
      <c r="K547" s="23"/>
    </row>
    <row r="548" spans="2:11" x14ac:dyDescent="0.25">
      <c r="B548" s="25">
        <v>546</v>
      </c>
      <c r="C548" s="25" t="s">
        <v>1244</v>
      </c>
      <c r="D548" s="25" t="s">
        <v>254</v>
      </c>
      <c r="E548" s="26" t="s">
        <v>1245</v>
      </c>
      <c r="F548" s="25" t="s">
        <v>148</v>
      </c>
      <c r="G548" s="25" t="s">
        <v>148</v>
      </c>
      <c r="H548" s="25">
        <v>496</v>
      </c>
      <c r="I548" s="25" t="s">
        <v>153</v>
      </c>
      <c r="J548" s="25" t="s">
        <v>154</v>
      </c>
      <c r="K548" s="25"/>
    </row>
    <row r="549" spans="2:11" x14ac:dyDescent="0.25">
      <c r="B549" s="23">
        <v>547</v>
      </c>
      <c r="C549" s="23" t="s">
        <v>1246</v>
      </c>
      <c r="D549" s="23" t="s">
        <v>254</v>
      </c>
      <c r="E549" s="24" t="s">
        <v>1247</v>
      </c>
      <c r="F549" s="23" t="s">
        <v>148</v>
      </c>
      <c r="G549" s="23" t="s">
        <v>148</v>
      </c>
      <c r="H549" s="23">
        <v>497</v>
      </c>
      <c r="I549" s="23" t="s">
        <v>153</v>
      </c>
      <c r="J549" s="23" t="s">
        <v>154</v>
      </c>
      <c r="K549" s="23"/>
    </row>
    <row r="550" spans="2:11" x14ac:dyDescent="0.25">
      <c r="B550" s="25">
        <v>548</v>
      </c>
      <c r="C550" s="25" t="s">
        <v>1248</v>
      </c>
      <c r="D550" s="25" t="s">
        <v>254</v>
      </c>
      <c r="E550" s="26" t="s">
        <v>1249</v>
      </c>
      <c r="F550" s="25" t="s">
        <v>148</v>
      </c>
      <c r="G550" s="25" t="s">
        <v>148</v>
      </c>
      <c r="H550" s="25">
        <v>498</v>
      </c>
      <c r="I550" s="25" t="s">
        <v>153</v>
      </c>
      <c r="J550" s="25" t="s">
        <v>154</v>
      </c>
      <c r="K550" s="25"/>
    </row>
    <row r="551" spans="2:11" x14ac:dyDescent="0.25">
      <c r="B551" s="23">
        <v>549</v>
      </c>
      <c r="C551" s="23" t="s">
        <v>1250</v>
      </c>
      <c r="D551" s="23" t="s">
        <v>254</v>
      </c>
      <c r="E551" s="24" t="s">
        <v>1251</v>
      </c>
      <c r="F551" s="23" t="s">
        <v>148</v>
      </c>
      <c r="G551" s="23" t="s">
        <v>148</v>
      </c>
      <c r="H551" s="23">
        <v>499</v>
      </c>
      <c r="I551" s="23" t="s">
        <v>153</v>
      </c>
      <c r="J551" s="23" t="s">
        <v>154</v>
      </c>
      <c r="K551" s="23"/>
    </row>
    <row r="552" spans="2:11" x14ac:dyDescent="0.25">
      <c r="B552" s="25">
        <v>550</v>
      </c>
      <c r="C552" s="25" t="s">
        <v>1252</v>
      </c>
      <c r="D552" s="25" t="s">
        <v>254</v>
      </c>
      <c r="E552" s="26" t="s">
        <v>1253</v>
      </c>
      <c r="F552" s="25" t="s">
        <v>148</v>
      </c>
      <c r="G552" s="25" t="s">
        <v>148</v>
      </c>
      <c r="H552" s="25">
        <v>500</v>
      </c>
      <c r="I552" s="25" t="s">
        <v>153</v>
      </c>
      <c r="J552" s="25" t="s">
        <v>154</v>
      </c>
      <c r="K552" s="25"/>
    </row>
    <row r="553" spans="2:11" x14ac:dyDescent="0.25">
      <c r="B553" s="23">
        <v>551</v>
      </c>
      <c r="C553" s="23" t="s">
        <v>1254</v>
      </c>
      <c r="D553" s="23" t="s">
        <v>254</v>
      </c>
      <c r="E553" s="24" t="s">
        <v>1255</v>
      </c>
      <c r="F553" s="23" t="s">
        <v>148</v>
      </c>
      <c r="G553" s="23" t="s">
        <v>148</v>
      </c>
      <c r="H553" s="23">
        <v>505</v>
      </c>
      <c r="I553" s="23" t="s">
        <v>153</v>
      </c>
      <c r="J553" s="23" t="s">
        <v>154</v>
      </c>
      <c r="K553" s="23"/>
    </row>
    <row r="554" spans="2:11" x14ac:dyDescent="0.25">
      <c r="B554" s="25">
        <v>552</v>
      </c>
      <c r="C554" s="25" t="s">
        <v>1256</v>
      </c>
      <c r="D554" s="25" t="s">
        <v>254</v>
      </c>
      <c r="E554" s="26" t="s">
        <v>1257</v>
      </c>
      <c r="F554" s="25" t="s">
        <v>148</v>
      </c>
      <c r="G554" s="25" t="s">
        <v>148</v>
      </c>
      <c r="H554" s="25">
        <v>510</v>
      </c>
      <c r="I554" s="25" t="s">
        <v>153</v>
      </c>
      <c r="J554" s="25" t="s">
        <v>154</v>
      </c>
      <c r="K554" s="25"/>
    </row>
    <row r="555" spans="2:11" x14ac:dyDescent="0.25">
      <c r="B555" s="23">
        <v>553</v>
      </c>
      <c r="C555" s="23" t="s">
        <v>1258</v>
      </c>
      <c r="D555" s="23" t="s">
        <v>254</v>
      </c>
      <c r="E555" s="24" t="s">
        <v>1259</v>
      </c>
      <c r="F555" s="23" t="s">
        <v>148</v>
      </c>
      <c r="G555" s="23" t="s">
        <v>148</v>
      </c>
      <c r="H555" s="23">
        <v>515</v>
      </c>
      <c r="I555" s="23" t="s">
        <v>153</v>
      </c>
      <c r="J555" s="23" t="s">
        <v>154</v>
      </c>
      <c r="K555" s="23"/>
    </row>
    <row r="556" spans="2:11" x14ac:dyDescent="0.25">
      <c r="B556" s="25">
        <v>554</v>
      </c>
      <c r="C556" s="25" t="s">
        <v>1260</v>
      </c>
      <c r="D556" s="25" t="s">
        <v>254</v>
      </c>
      <c r="E556" s="26" t="s">
        <v>1261</v>
      </c>
      <c r="F556" s="25" t="s">
        <v>148</v>
      </c>
      <c r="G556" s="25" t="s">
        <v>148</v>
      </c>
      <c r="H556" s="25">
        <v>520</v>
      </c>
      <c r="I556" s="25" t="s">
        <v>153</v>
      </c>
      <c r="J556" s="25" t="s">
        <v>154</v>
      </c>
      <c r="K556" s="25"/>
    </row>
    <row r="557" spans="2:11" x14ac:dyDescent="0.25">
      <c r="B557" s="23">
        <v>555</v>
      </c>
      <c r="C557" s="23" t="s">
        <v>1262</v>
      </c>
      <c r="D557" s="23" t="s">
        <v>254</v>
      </c>
      <c r="E557" s="24" t="s">
        <v>1263</v>
      </c>
      <c r="F557" s="23" t="s">
        <v>148</v>
      </c>
      <c r="G557" s="23" t="s">
        <v>148</v>
      </c>
      <c r="H557" s="23">
        <v>525</v>
      </c>
      <c r="I557" s="23" t="s">
        <v>153</v>
      </c>
      <c r="J557" s="23" t="s">
        <v>154</v>
      </c>
      <c r="K557" s="23"/>
    </row>
    <row r="558" spans="2:11" x14ac:dyDescent="0.25">
      <c r="B558" s="25">
        <v>556</v>
      </c>
      <c r="C558" s="25" t="s">
        <v>1264</v>
      </c>
      <c r="D558" s="25" t="s">
        <v>254</v>
      </c>
      <c r="E558" s="26" t="s">
        <v>1265</v>
      </c>
      <c r="F558" s="25" t="s">
        <v>148</v>
      </c>
      <c r="G558" s="25" t="s">
        <v>148</v>
      </c>
      <c r="H558" s="25">
        <v>530</v>
      </c>
      <c r="I558" s="25" t="s">
        <v>153</v>
      </c>
      <c r="J558" s="25" t="s">
        <v>154</v>
      </c>
      <c r="K558" s="25"/>
    </row>
    <row r="559" spans="2:11" x14ac:dyDescent="0.25">
      <c r="B559" s="23">
        <v>557</v>
      </c>
      <c r="C559" s="23" t="s">
        <v>1266</v>
      </c>
      <c r="D559" s="23" t="s">
        <v>254</v>
      </c>
      <c r="E559" s="24" t="s">
        <v>1267</v>
      </c>
      <c r="F559" s="23" t="s">
        <v>148</v>
      </c>
      <c r="G559" s="23" t="s">
        <v>148</v>
      </c>
      <c r="H559" s="23">
        <v>535</v>
      </c>
      <c r="I559" s="23" t="s">
        <v>153</v>
      </c>
      <c r="J559" s="23" t="s">
        <v>154</v>
      </c>
      <c r="K559" s="23"/>
    </row>
    <row r="560" spans="2:11" x14ac:dyDescent="0.25">
      <c r="B560" s="25">
        <v>558</v>
      </c>
      <c r="C560" s="25" t="s">
        <v>1268</v>
      </c>
      <c r="D560" s="25" t="s">
        <v>254</v>
      </c>
      <c r="E560" s="26" t="s">
        <v>1269</v>
      </c>
      <c r="F560" s="25" t="s">
        <v>148</v>
      </c>
      <c r="G560" s="25" t="s">
        <v>148</v>
      </c>
      <c r="H560" s="25">
        <v>540</v>
      </c>
      <c r="I560" s="25" t="s">
        <v>153</v>
      </c>
      <c r="J560" s="25" t="s">
        <v>154</v>
      </c>
      <c r="K560" s="25"/>
    </row>
    <row r="561" spans="2:11" x14ac:dyDescent="0.25">
      <c r="B561" s="23">
        <v>559</v>
      </c>
      <c r="C561" s="23" t="s">
        <v>1270</v>
      </c>
      <c r="D561" s="23" t="s">
        <v>254</v>
      </c>
      <c r="E561" s="24" t="s">
        <v>1271</v>
      </c>
      <c r="F561" s="23" t="s">
        <v>148</v>
      </c>
      <c r="G561" s="23" t="s">
        <v>148</v>
      </c>
      <c r="H561" s="23">
        <v>545</v>
      </c>
      <c r="I561" s="23" t="s">
        <v>153</v>
      </c>
      <c r="J561" s="23" t="s">
        <v>154</v>
      </c>
      <c r="K561" s="23"/>
    </row>
    <row r="562" spans="2:11" x14ac:dyDescent="0.25">
      <c r="B562" s="25">
        <v>560</v>
      </c>
      <c r="C562" s="25" t="s">
        <v>1272</v>
      </c>
      <c r="D562" s="25" t="s">
        <v>254</v>
      </c>
      <c r="E562" s="26" t="s">
        <v>1273</v>
      </c>
      <c r="F562" s="25" t="s">
        <v>148</v>
      </c>
      <c r="G562" s="25" t="s">
        <v>148</v>
      </c>
      <c r="H562" s="25">
        <v>550</v>
      </c>
      <c r="I562" s="25" t="s">
        <v>153</v>
      </c>
      <c r="J562" s="25" t="s">
        <v>154</v>
      </c>
      <c r="K562" s="25"/>
    </row>
    <row r="563" spans="2:11" x14ac:dyDescent="0.25">
      <c r="B563" s="23">
        <v>561</v>
      </c>
      <c r="C563" s="23" t="s">
        <v>1274</v>
      </c>
      <c r="D563" s="23" t="s">
        <v>1275</v>
      </c>
      <c r="E563" s="24" t="s">
        <v>1276</v>
      </c>
      <c r="F563" s="23">
        <v>1</v>
      </c>
      <c r="G563" s="23">
        <v>2</v>
      </c>
      <c r="H563" s="23">
        <v>2</v>
      </c>
      <c r="I563" s="23" t="s">
        <v>1277</v>
      </c>
      <c r="J563" s="23" t="s">
        <v>154</v>
      </c>
      <c r="K563" s="23"/>
    </row>
    <row r="564" spans="2:11" x14ac:dyDescent="0.25">
      <c r="B564" s="25">
        <v>562</v>
      </c>
      <c r="C564" s="25" t="s">
        <v>1278</v>
      </c>
      <c r="D564" s="25" t="s">
        <v>1275</v>
      </c>
      <c r="E564" s="26" t="s">
        <v>1279</v>
      </c>
      <c r="F564" s="25">
        <v>1</v>
      </c>
      <c r="G564" s="25">
        <v>3</v>
      </c>
      <c r="H564" s="25">
        <v>3</v>
      </c>
      <c r="I564" s="25" t="s">
        <v>1277</v>
      </c>
      <c r="J564" s="25" t="s">
        <v>154</v>
      </c>
      <c r="K564" s="25"/>
    </row>
    <row r="565" spans="2:11" x14ac:dyDescent="0.25">
      <c r="B565" s="23">
        <v>563</v>
      </c>
      <c r="C565" s="23" t="s">
        <v>1280</v>
      </c>
      <c r="D565" s="23" t="s">
        <v>1275</v>
      </c>
      <c r="E565" s="24" t="s">
        <v>1281</v>
      </c>
      <c r="F565" s="23">
        <v>1</v>
      </c>
      <c r="G565" s="23">
        <v>4</v>
      </c>
      <c r="H565" s="23">
        <v>4</v>
      </c>
      <c r="I565" s="23" t="s">
        <v>1277</v>
      </c>
      <c r="J565" s="23" t="s">
        <v>154</v>
      </c>
      <c r="K565" s="23"/>
    </row>
    <row r="566" spans="2:11" x14ac:dyDescent="0.25">
      <c r="B566" s="25">
        <v>564</v>
      </c>
      <c r="C566" s="25" t="s">
        <v>1282</v>
      </c>
      <c r="D566" s="25" t="s">
        <v>1275</v>
      </c>
      <c r="E566" s="26" t="s">
        <v>1283</v>
      </c>
      <c r="F566" s="25">
        <v>1</v>
      </c>
      <c r="G566" s="25">
        <v>5</v>
      </c>
      <c r="H566" s="25">
        <v>5</v>
      </c>
      <c r="I566" s="25" t="s">
        <v>1277</v>
      </c>
      <c r="J566" s="25" t="s">
        <v>154</v>
      </c>
      <c r="K566" s="25"/>
    </row>
    <row r="567" spans="2:11" x14ac:dyDescent="0.25">
      <c r="B567" s="23">
        <v>565</v>
      </c>
      <c r="C567" s="23" t="s">
        <v>1284</v>
      </c>
      <c r="D567" s="23" t="s">
        <v>1275</v>
      </c>
      <c r="E567" s="24" t="s">
        <v>1285</v>
      </c>
      <c r="F567" s="23">
        <v>1</v>
      </c>
      <c r="G567" s="23">
        <v>6</v>
      </c>
      <c r="H567" s="23">
        <v>6</v>
      </c>
      <c r="I567" s="23" t="s">
        <v>1277</v>
      </c>
      <c r="J567" s="23" t="s">
        <v>154</v>
      </c>
      <c r="K567" s="23"/>
    </row>
    <row r="568" spans="2:11" x14ac:dyDescent="0.25">
      <c r="B568" s="25">
        <v>566</v>
      </c>
      <c r="C568" s="25" t="s">
        <v>1286</v>
      </c>
      <c r="D568" s="25" t="s">
        <v>1275</v>
      </c>
      <c r="E568" s="26" t="s">
        <v>1287</v>
      </c>
      <c r="F568" s="25">
        <v>1</v>
      </c>
      <c r="G568" s="25">
        <v>7</v>
      </c>
      <c r="H568" s="25">
        <v>7</v>
      </c>
      <c r="I568" s="25" t="s">
        <v>1277</v>
      </c>
      <c r="J568" s="25" t="s">
        <v>154</v>
      </c>
      <c r="K568" s="25"/>
    </row>
    <row r="569" spans="2:11" x14ac:dyDescent="0.25">
      <c r="B569" s="23">
        <v>567</v>
      </c>
      <c r="C569" s="23" t="s">
        <v>1288</v>
      </c>
      <c r="D569" s="23" t="s">
        <v>1275</v>
      </c>
      <c r="E569" s="24" t="s">
        <v>1289</v>
      </c>
      <c r="F569" s="23">
        <v>1</v>
      </c>
      <c r="G569" s="23">
        <v>8</v>
      </c>
      <c r="H569" s="23">
        <v>8</v>
      </c>
      <c r="I569" s="23" t="s">
        <v>1277</v>
      </c>
      <c r="J569" s="23" t="s">
        <v>154</v>
      </c>
      <c r="K569" s="23"/>
    </row>
    <row r="570" spans="2:11" x14ac:dyDescent="0.25">
      <c r="B570" s="25">
        <v>568</v>
      </c>
      <c r="C570" s="25" t="s">
        <v>1290</v>
      </c>
      <c r="D570" s="25" t="s">
        <v>1275</v>
      </c>
      <c r="E570" s="26" t="s">
        <v>1291</v>
      </c>
      <c r="F570" s="25">
        <v>1</v>
      </c>
      <c r="G570" s="25">
        <v>9</v>
      </c>
      <c r="H570" s="25">
        <v>9</v>
      </c>
      <c r="I570" s="25" t="s">
        <v>1277</v>
      </c>
      <c r="J570" s="25" t="s">
        <v>154</v>
      </c>
      <c r="K570" s="25"/>
    </row>
    <row r="571" spans="2:11" x14ac:dyDescent="0.25">
      <c r="B571" s="23">
        <v>569</v>
      </c>
      <c r="C571" s="23" t="s">
        <v>1292</v>
      </c>
      <c r="D571" s="23" t="s">
        <v>1275</v>
      </c>
      <c r="E571" s="24" t="s">
        <v>1293</v>
      </c>
      <c r="F571" s="23">
        <v>1</v>
      </c>
      <c r="G571" s="23">
        <v>10</v>
      </c>
      <c r="H571" s="23">
        <v>10</v>
      </c>
      <c r="I571" s="23" t="s">
        <v>1277</v>
      </c>
      <c r="J571" s="23" t="s">
        <v>154</v>
      </c>
      <c r="K571" s="23"/>
    </row>
    <row r="572" spans="2:11" x14ac:dyDescent="0.25">
      <c r="B572" s="25">
        <v>570</v>
      </c>
      <c r="C572" s="25" t="s">
        <v>1294</v>
      </c>
      <c r="D572" s="25" t="s">
        <v>1275</v>
      </c>
      <c r="E572" s="26" t="s">
        <v>1295</v>
      </c>
      <c r="F572" s="25">
        <v>1</v>
      </c>
      <c r="G572" s="25">
        <v>11</v>
      </c>
      <c r="H572" s="25">
        <v>11</v>
      </c>
      <c r="I572" s="25" t="s">
        <v>1277</v>
      </c>
      <c r="J572" s="25" t="s">
        <v>154</v>
      </c>
      <c r="K572" s="25"/>
    </row>
    <row r="573" spans="2:11" x14ac:dyDescent="0.25">
      <c r="B573" s="23">
        <v>571</v>
      </c>
      <c r="C573" s="23" t="s">
        <v>1296</v>
      </c>
      <c r="D573" s="23" t="s">
        <v>1275</v>
      </c>
      <c r="E573" s="24" t="s">
        <v>1297</v>
      </c>
      <c r="F573" s="23">
        <v>1</v>
      </c>
      <c r="G573" s="23">
        <v>12</v>
      </c>
      <c r="H573" s="23">
        <v>12</v>
      </c>
      <c r="I573" s="23" t="s">
        <v>1277</v>
      </c>
      <c r="J573" s="23" t="s">
        <v>154</v>
      </c>
      <c r="K573" s="23"/>
    </row>
    <row r="574" spans="2:11" x14ac:dyDescent="0.25">
      <c r="B574" s="25">
        <v>572</v>
      </c>
      <c r="C574" s="25" t="s">
        <v>1298</v>
      </c>
      <c r="D574" s="25" t="s">
        <v>1275</v>
      </c>
      <c r="E574" s="26" t="s">
        <v>1299</v>
      </c>
      <c r="F574" s="25">
        <v>1</v>
      </c>
      <c r="G574" s="25">
        <v>13</v>
      </c>
      <c r="H574" s="25">
        <v>13</v>
      </c>
      <c r="I574" s="25" t="s">
        <v>1277</v>
      </c>
      <c r="J574" s="25" t="s">
        <v>154</v>
      </c>
      <c r="K574" s="25"/>
    </row>
    <row r="575" spans="2:11" x14ac:dyDescent="0.25">
      <c r="B575" s="23">
        <v>573</v>
      </c>
      <c r="C575" s="23" t="s">
        <v>1300</v>
      </c>
      <c r="D575" s="23" t="s">
        <v>1275</v>
      </c>
      <c r="E575" s="24" t="s">
        <v>1301</v>
      </c>
      <c r="F575" s="23">
        <v>1</v>
      </c>
      <c r="G575" s="23">
        <v>14</v>
      </c>
      <c r="H575" s="23">
        <v>14</v>
      </c>
      <c r="I575" s="23" t="s">
        <v>1277</v>
      </c>
      <c r="J575" s="23" t="s">
        <v>154</v>
      </c>
      <c r="K575" s="23"/>
    </row>
    <row r="576" spans="2:11" x14ac:dyDescent="0.25">
      <c r="B576" s="25">
        <v>574</v>
      </c>
      <c r="C576" s="25" t="s">
        <v>1302</v>
      </c>
      <c r="D576" s="25" t="s">
        <v>1275</v>
      </c>
      <c r="E576" s="26" t="s">
        <v>1303</v>
      </c>
      <c r="F576" s="25">
        <v>1</v>
      </c>
      <c r="G576" s="25">
        <v>15</v>
      </c>
      <c r="H576" s="25">
        <v>15</v>
      </c>
      <c r="I576" s="25" t="s">
        <v>1277</v>
      </c>
      <c r="J576" s="25" t="s">
        <v>154</v>
      </c>
      <c r="K576" s="25"/>
    </row>
    <row r="577" spans="2:11" x14ac:dyDescent="0.25">
      <c r="B577" s="23">
        <v>575</v>
      </c>
      <c r="C577" s="23" t="s">
        <v>1304</v>
      </c>
      <c r="D577" s="23" t="s">
        <v>1275</v>
      </c>
      <c r="E577" s="24" t="s">
        <v>1305</v>
      </c>
      <c r="F577" s="23">
        <v>1</v>
      </c>
      <c r="G577" s="23">
        <v>16</v>
      </c>
      <c r="H577" s="23">
        <v>16</v>
      </c>
      <c r="I577" s="23" t="s">
        <v>1277</v>
      </c>
      <c r="J577" s="23" t="s">
        <v>154</v>
      </c>
      <c r="K577" s="23"/>
    </row>
    <row r="578" spans="2:11" x14ac:dyDescent="0.25">
      <c r="B578" s="25">
        <v>576</v>
      </c>
      <c r="C578" s="25" t="s">
        <v>1306</v>
      </c>
      <c r="D578" s="25" t="s">
        <v>1275</v>
      </c>
      <c r="E578" s="26" t="s">
        <v>1307</v>
      </c>
      <c r="F578" s="25">
        <v>1</v>
      </c>
      <c r="G578" s="25">
        <v>17</v>
      </c>
      <c r="H578" s="25">
        <v>17</v>
      </c>
      <c r="I578" s="25" t="s">
        <v>1277</v>
      </c>
      <c r="J578" s="25" t="s">
        <v>154</v>
      </c>
      <c r="K578" s="25"/>
    </row>
    <row r="579" spans="2:11" x14ac:dyDescent="0.25">
      <c r="B579" s="23">
        <v>577</v>
      </c>
      <c r="C579" s="23" t="s">
        <v>1308</v>
      </c>
      <c r="D579" s="23" t="s">
        <v>1275</v>
      </c>
      <c r="E579" s="24" t="s">
        <v>1309</v>
      </c>
      <c r="F579" s="23">
        <v>1</v>
      </c>
      <c r="G579" s="23">
        <v>18</v>
      </c>
      <c r="H579" s="23">
        <v>18</v>
      </c>
      <c r="I579" s="23" t="s">
        <v>1277</v>
      </c>
      <c r="J579" s="23" t="s">
        <v>154</v>
      </c>
      <c r="K579" s="23"/>
    </row>
    <row r="580" spans="2:11" x14ac:dyDescent="0.25">
      <c r="B580" s="25">
        <v>578</v>
      </c>
      <c r="C580" s="25" t="s">
        <v>1310</v>
      </c>
      <c r="D580" s="25" t="s">
        <v>1275</v>
      </c>
      <c r="E580" s="26" t="s">
        <v>1311</v>
      </c>
      <c r="F580" s="25">
        <v>1</v>
      </c>
      <c r="G580" s="25">
        <v>19</v>
      </c>
      <c r="H580" s="25">
        <v>19</v>
      </c>
      <c r="I580" s="25" t="s">
        <v>1277</v>
      </c>
      <c r="J580" s="25" t="s">
        <v>154</v>
      </c>
      <c r="K580" s="25"/>
    </row>
    <row r="581" spans="2:11" x14ac:dyDescent="0.25">
      <c r="B581" s="23">
        <v>579</v>
      </c>
      <c r="C581" s="23" t="s">
        <v>1312</v>
      </c>
      <c r="D581" s="23" t="s">
        <v>1275</v>
      </c>
      <c r="E581" s="24" t="s">
        <v>1313</v>
      </c>
      <c r="F581" s="23">
        <v>1</v>
      </c>
      <c r="G581" s="23">
        <v>20</v>
      </c>
      <c r="H581" s="23">
        <v>20</v>
      </c>
      <c r="I581" s="23" t="s">
        <v>1277</v>
      </c>
      <c r="J581" s="23" t="s">
        <v>154</v>
      </c>
      <c r="K581" s="23"/>
    </row>
    <row r="582" spans="2:11" x14ac:dyDescent="0.25">
      <c r="B582" s="25">
        <v>580</v>
      </c>
      <c r="C582" s="25" t="s">
        <v>1314</v>
      </c>
      <c r="D582" s="25" t="s">
        <v>1275</v>
      </c>
      <c r="E582" s="26" t="s">
        <v>1315</v>
      </c>
      <c r="F582" s="25">
        <v>1</v>
      </c>
      <c r="G582" s="25">
        <v>21</v>
      </c>
      <c r="H582" s="25">
        <v>21</v>
      </c>
      <c r="I582" s="25" t="s">
        <v>1277</v>
      </c>
      <c r="J582" s="25" t="s">
        <v>154</v>
      </c>
      <c r="K582" s="25"/>
    </row>
    <row r="583" spans="2:11" x14ac:dyDescent="0.25">
      <c r="B583" s="23">
        <v>581</v>
      </c>
      <c r="C583" s="23" t="s">
        <v>1316</v>
      </c>
      <c r="D583" s="23" t="s">
        <v>1275</v>
      </c>
      <c r="E583" s="24" t="s">
        <v>1317</v>
      </c>
      <c r="F583" s="23">
        <v>1</v>
      </c>
      <c r="G583" s="23">
        <v>22</v>
      </c>
      <c r="H583" s="23">
        <v>22</v>
      </c>
      <c r="I583" s="23" t="s">
        <v>1277</v>
      </c>
      <c r="J583" s="23" t="s">
        <v>154</v>
      </c>
      <c r="K583" s="23"/>
    </row>
    <row r="584" spans="2:11" x14ac:dyDescent="0.25">
      <c r="B584" s="25">
        <v>582</v>
      </c>
      <c r="C584" s="25" t="s">
        <v>1318</v>
      </c>
      <c r="D584" s="25" t="s">
        <v>1275</v>
      </c>
      <c r="E584" s="26" t="s">
        <v>1319</v>
      </c>
      <c r="F584" s="25">
        <v>1</v>
      </c>
      <c r="G584" s="25">
        <v>23</v>
      </c>
      <c r="H584" s="25">
        <v>23</v>
      </c>
      <c r="I584" s="25" t="s">
        <v>1277</v>
      </c>
      <c r="J584" s="25" t="s">
        <v>154</v>
      </c>
      <c r="K584" s="25"/>
    </row>
    <row r="585" spans="2:11" x14ac:dyDescent="0.25">
      <c r="B585" s="23">
        <v>583</v>
      </c>
      <c r="C585" s="23" t="s">
        <v>1320</v>
      </c>
      <c r="D585" s="23" t="s">
        <v>1275</v>
      </c>
      <c r="E585" s="24" t="s">
        <v>1321</v>
      </c>
      <c r="F585" s="23">
        <v>1</v>
      </c>
      <c r="G585" s="23">
        <v>24</v>
      </c>
      <c r="H585" s="23">
        <v>24</v>
      </c>
      <c r="I585" s="23" t="s">
        <v>1277</v>
      </c>
      <c r="J585" s="23" t="s">
        <v>154</v>
      </c>
      <c r="K585" s="23"/>
    </row>
    <row r="586" spans="2:11" x14ac:dyDescent="0.25">
      <c r="B586" s="25">
        <v>584</v>
      </c>
      <c r="C586" s="25" t="s">
        <v>1322</v>
      </c>
      <c r="D586" s="25" t="s">
        <v>1275</v>
      </c>
      <c r="E586" s="26" t="s">
        <v>1323</v>
      </c>
      <c r="F586" s="25">
        <v>1</v>
      </c>
      <c r="G586" s="25">
        <v>25</v>
      </c>
      <c r="H586" s="25">
        <v>25</v>
      </c>
      <c r="I586" s="25" t="s">
        <v>1277</v>
      </c>
      <c r="J586" s="25" t="s">
        <v>154</v>
      </c>
      <c r="K586" s="25"/>
    </row>
    <row r="587" spans="2:11" x14ac:dyDescent="0.25">
      <c r="B587" s="23">
        <v>585</v>
      </c>
      <c r="C587" s="23" t="s">
        <v>1324</v>
      </c>
      <c r="D587" s="23" t="s">
        <v>1275</v>
      </c>
      <c r="E587" s="24" t="s">
        <v>1325</v>
      </c>
      <c r="F587" s="23">
        <v>1</v>
      </c>
      <c r="G587" s="23">
        <v>26</v>
      </c>
      <c r="H587" s="23">
        <v>26</v>
      </c>
      <c r="I587" s="23" t="s">
        <v>1277</v>
      </c>
      <c r="J587" s="23" t="s">
        <v>154</v>
      </c>
      <c r="K587" s="23"/>
    </row>
    <row r="588" spans="2:11" x14ac:dyDescent="0.25">
      <c r="B588" s="25">
        <v>586</v>
      </c>
      <c r="C588" s="25" t="s">
        <v>1326</v>
      </c>
      <c r="D588" s="25" t="s">
        <v>1275</v>
      </c>
      <c r="E588" s="26" t="s">
        <v>1327</v>
      </c>
      <c r="F588" s="25">
        <v>1</v>
      </c>
      <c r="G588" s="25">
        <v>27</v>
      </c>
      <c r="H588" s="25">
        <v>27</v>
      </c>
      <c r="I588" s="25" t="s">
        <v>1277</v>
      </c>
      <c r="J588" s="25" t="s">
        <v>154</v>
      </c>
      <c r="K588" s="25"/>
    </row>
    <row r="589" spans="2:11" x14ac:dyDescent="0.25">
      <c r="B589" s="23">
        <v>587</v>
      </c>
      <c r="C589" s="23" t="s">
        <v>1328</v>
      </c>
      <c r="D589" s="23" t="s">
        <v>1275</v>
      </c>
      <c r="E589" s="24" t="s">
        <v>1329</v>
      </c>
      <c r="F589" s="23">
        <v>1</v>
      </c>
      <c r="G589" s="23">
        <v>28</v>
      </c>
      <c r="H589" s="23">
        <v>28</v>
      </c>
      <c r="I589" s="23" t="s">
        <v>1277</v>
      </c>
      <c r="J589" s="23" t="s">
        <v>154</v>
      </c>
      <c r="K589" s="23"/>
    </row>
    <row r="590" spans="2:11" x14ac:dyDescent="0.25">
      <c r="B590" s="25">
        <v>588</v>
      </c>
      <c r="C590" s="25" t="s">
        <v>1330</v>
      </c>
      <c r="D590" s="25" t="s">
        <v>1275</v>
      </c>
      <c r="E590" s="26" t="s">
        <v>1331</v>
      </c>
      <c r="F590" s="25">
        <v>1</v>
      </c>
      <c r="G590" s="25">
        <v>29</v>
      </c>
      <c r="H590" s="25">
        <v>29</v>
      </c>
      <c r="I590" s="25" t="s">
        <v>1277</v>
      </c>
      <c r="J590" s="25" t="s">
        <v>154</v>
      </c>
      <c r="K590" s="25"/>
    </row>
    <row r="591" spans="2:11" x14ac:dyDescent="0.25">
      <c r="B591" s="23">
        <v>589</v>
      </c>
      <c r="C591" s="23" t="s">
        <v>1332</v>
      </c>
      <c r="D591" s="23" t="s">
        <v>1275</v>
      </c>
      <c r="E591" s="24" t="s">
        <v>1333</v>
      </c>
      <c r="F591" s="23">
        <v>1</v>
      </c>
      <c r="G591" s="23">
        <v>30</v>
      </c>
      <c r="H591" s="23">
        <v>30</v>
      </c>
      <c r="I591" s="23" t="s">
        <v>1277</v>
      </c>
      <c r="J591" s="23" t="s">
        <v>154</v>
      </c>
      <c r="K591" s="23"/>
    </row>
    <row r="592" spans="2:11" x14ac:dyDescent="0.25">
      <c r="B592" s="25">
        <v>590</v>
      </c>
      <c r="C592" s="25" t="s">
        <v>1334</v>
      </c>
      <c r="D592" s="25" t="s">
        <v>1275</v>
      </c>
      <c r="E592" s="26" t="s">
        <v>1335</v>
      </c>
      <c r="F592" s="25">
        <v>1</v>
      </c>
      <c r="G592" s="25">
        <v>31</v>
      </c>
      <c r="H592" s="25">
        <v>31</v>
      </c>
      <c r="I592" s="25" t="s">
        <v>1277</v>
      </c>
      <c r="J592" s="25" t="s">
        <v>154</v>
      </c>
      <c r="K592" s="25"/>
    </row>
    <row r="593" spans="2:11" x14ac:dyDescent="0.25">
      <c r="B593" s="23">
        <v>591</v>
      </c>
      <c r="C593" s="23" t="s">
        <v>1336</v>
      </c>
      <c r="D593" s="23" t="s">
        <v>1275</v>
      </c>
      <c r="E593" s="24" t="s">
        <v>1337</v>
      </c>
      <c r="F593" s="23">
        <v>1</v>
      </c>
      <c r="G593" s="23">
        <v>32</v>
      </c>
      <c r="H593" s="23">
        <v>32</v>
      </c>
      <c r="I593" s="23" t="s">
        <v>1277</v>
      </c>
      <c r="J593" s="23" t="s">
        <v>154</v>
      </c>
      <c r="K593" s="23"/>
    </row>
    <row r="594" spans="2:11" x14ac:dyDescent="0.25">
      <c r="B594" s="25">
        <v>592</v>
      </c>
      <c r="C594" s="25" t="s">
        <v>1338</v>
      </c>
      <c r="D594" s="25" t="s">
        <v>1275</v>
      </c>
      <c r="E594" s="26" t="s">
        <v>1339</v>
      </c>
      <c r="F594" s="25">
        <v>1</v>
      </c>
      <c r="G594" s="25">
        <v>33</v>
      </c>
      <c r="H594" s="25">
        <v>33</v>
      </c>
      <c r="I594" s="25" t="s">
        <v>1277</v>
      </c>
      <c r="J594" s="25" t="s">
        <v>154</v>
      </c>
      <c r="K594" s="25"/>
    </row>
    <row r="595" spans="2:11" x14ac:dyDescent="0.25">
      <c r="B595" s="23">
        <v>593</v>
      </c>
      <c r="C595" s="23" t="s">
        <v>1340</v>
      </c>
      <c r="D595" s="23" t="s">
        <v>1275</v>
      </c>
      <c r="E595" s="24" t="s">
        <v>1341</v>
      </c>
      <c r="F595" s="23">
        <v>1</v>
      </c>
      <c r="G595" s="23">
        <v>34</v>
      </c>
      <c r="H595" s="23">
        <v>34</v>
      </c>
      <c r="I595" s="23" t="s">
        <v>1277</v>
      </c>
      <c r="J595" s="23" t="s">
        <v>154</v>
      </c>
      <c r="K595" s="23"/>
    </row>
    <row r="596" spans="2:11" x14ac:dyDescent="0.25">
      <c r="B596" s="25">
        <v>594</v>
      </c>
      <c r="C596" s="25" t="s">
        <v>1342</v>
      </c>
      <c r="D596" s="25" t="s">
        <v>1275</v>
      </c>
      <c r="E596" s="26" t="s">
        <v>1343</v>
      </c>
      <c r="F596" s="25">
        <v>1</v>
      </c>
      <c r="G596" s="25">
        <v>35</v>
      </c>
      <c r="H596" s="25">
        <v>35</v>
      </c>
      <c r="I596" s="25" t="s">
        <v>1277</v>
      </c>
      <c r="J596" s="25" t="s">
        <v>154</v>
      </c>
      <c r="K596" s="25"/>
    </row>
    <row r="597" spans="2:11" x14ac:dyDescent="0.25">
      <c r="B597" s="23">
        <v>595</v>
      </c>
      <c r="C597" s="23" t="s">
        <v>1344</v>
      </c>
      <c r="D597" s="23" t="s">
        <v>1275</v>
      </c>
      <c r="E597" s="24" t="s">
        <v>1345</v>
      </c>
      <c r="F597" s="23">
        <v>1</v>
      </c>
      <c r="G597" s="23">
        <v>36</v>
      </c>
      <c r="H597" s="23">
        <v>36</v>
      </c>
      <c r="I597" s="23" t="s">
        <v>1277</v>
      </c>
      <c r="J597" s="23" t="s">
        <v>154</v>
      </c>
      <c r="K597" s="23"/>
    </row>
    <row r="598" spans="2:11" x14ac:dyDescent="0.25">
      <c r="B598" s="25">
        <v>596</v>
      </c>
      <c r="C598" s="25" t="s">
        <v>1346</v>
      </c>
      <c r="D598" s="25" t="s">
        <v>1275</v>
      </c>
      <c r="E598" s="26" t="s">
        <v>1347</v>
      </c>
      <c r="F598" s="25">
        <v>1</v>
      </c>
      <c r="G598" s="25">
        <v>37</v>
      </c>
      <c r="H598" s="25">
        <v>37</v>
      </c>
      <c r="I598" s="25" t="s">
        <v>1277</v>
      </c>
      <c r="J598" s="25" t="s">
        <v>154</v>
      </c>
      <c r="K598" s="25"/>
    </row>
    <row r="599" spans="2:11" x14ac:dyDescent="0.25">
      <c r="B599" s="23">
        <v>597</v>
      </c>
      <c r="C599" s="23" t="s">
        <v>1348</v>
      </c>
      <c r="D599" s="23" t="s">
        <v>1275</v>
      </c>
      <c r="E599" s="24" t="s">
        <v>1349</v>
      </c>
      <c r="F599" s="23">
        <v>1</v>
      </c>
      <c r="G599" s="23">
        <v>38</v>
      </c>
      <c r="H599" s="23">
        <v>38</v>
      </c>
      <c r="I599" s="23" t="s">
        <v>1277</v>
      </c>
      <c r="J599" s="23" t="s">
        <v>154</v>
      </c>
      <c r="K599" s="23"/>
    </row>
    <row r="600" spans="2:11" x14ac:dyDescent="0.25">
      <c r="B600" s="25">
        <v>598</v>
      </c>
      <c r="C600" s="25" t="s">
        <v>1350</v>
      </c>
      <c r="D600" s="25" t="s">
        <v>1275</v>
      </c>
      <c r="E600" s="26" t="s">
        <v>1351</v>
      </c>
      <c r="F600" s="25">
        <v>1</v>
      </c>
      <c r="G600" s="25">
        <v>39</v>
      </c>
      <c r="H600" s="25">
        <v>39</v>
      </c>
      <c r="I600" s="25" t="s">
        <v>1277</v>
      </c>
      <c r="J600" s="25" t="s">
        <v>154</v>
      </c>
      <c r="K600" s="25"/>
    </row>
    <row r="601" spans="2:11" x14ac:dyDescent="0.25">
      <c r="B601" s="23">
        <v>599</v>
      </c>
      <c r="C601" s="23" t="s">
        <v>1352</v>
      </c>
      <c r="D601" s="23" t="s">
        <v>1275</v>
      </c>
      <c r="E601" s="24" t="s">
        <v>1353</v>
      </c>
      <c r="F601" s="23">
        <v>1</v>
      </c>
      <c r="G601" s="23">
        <v>40</v>
      </c>
      <c r="H601" s="23">
        <v>40</v>
      </c>
      <c r="I601" s="23" t="s">
        <v>1277</v>
      </c>
      <c r="J601" s="23" t="s">
        <v>154</v>
      </c>
      <c r="K601" s="23"/>
    </row>
    <row r="602" spans="2:11" x14ac:dyDescent="0.25">
      <c r="B602" s="25">
        <v>600</v>
      </c>
      <c r="C602" s="25" t="s">
        <v>1354</v>
      </c>
      <c r="D602" s="25" t="s">
        <v>1275</v>
      </c>
      <c r="E602" s="26" t="s">
        <v>1355</v>
      </c>
      <c r="F602" s="25">
        <v>1</v>
      </c>
      <c r="G602" s="25">
        <v>41</v>
      </c>
      <c r="H602" s="25">
        <v>41</v>
      </c>
      <c r="I602" s="25" t="s">
        <v>1277</v>
      </c>
      <c r="J602" s="25" t="s">
        <v>154</v>
      </c>
      <c r="K602" s="25"/>
    </row>
    <row r="603" spans="2:11" x14ac:dyDescent="0.25">
      <c r="B603" s="23">
        <v>601</v>
      </c>
      <c r="C603" s="23" t="s">
        <v>1356</v>
      </c>
      <c r="D603" s="23" t="s">
        <v>1275</v>
      </c>
      <c r="E603" s="24" t="s">
        <v>1357</v>
      </c>
      <c r="F603" s="23">
        <v>1</v>
      </c>
      <c r="G603" s="23">
        <v>42</v>
      </c>
      <c r="H603" s="23">
        <v>42</v>
      </c>
      <c r="I603" s="23" t="s">
        <v>1277</v>
      </c>
      <c r="J603" s="23" t="s">
        <v>154</v>
      </c>
      <c r="K603" s="23"/>
    </row>
    <row r="604" spans="2:11" x14ac:dyDescent="0.25">
      <c r="B604" s="25">
        <v>602</v>
      </c>
      <c r="C604" s="25" t="s">
        <v>1358</v>
      </c>
      <c r="D604" s="25" t="s">
        <v>1275</v>
      </c>
      <c r="E604" s="26" t="s">
        <v>1359</v>
      </c>
      <c r="F604" s="25">
        <v>1</v>
      </c>
      <c r="G604" s="25">
        <v>43</v>
      </c>
      <c r="H604" s="25">
        <v>43</v>
      </c>
      <c r="I604" s="25" t="s">
        <v>1277</v>
      </c>
      <c r="J604" s="25" t="s">
        <v>154</v>
      </c>
      <c r="K604" s="25"/>
    </row>
    <row r="605" spans="2:11" x14ac:dyDescent="0.25">
      <c r="B605" s="23">
        <v>603</v>
      </c>
      <c r="C605" s="23" t="s">
        <v>1360</v>
      </c>
      <c r="D605" s="23" t="s">
        <v>1275</v>
      </c>
      <c r="E605" s="24" t="s">
        <v>1361</v>
      </c>
      <c r="F605" s="23">
        <v>1</v>
      </c>
      <c r="G605" s="23">
        <v>44</v>
      </c>
      <c r="H605" s="23">
        <v>44</v>
      </c>
      <c r="I605" s="23" t="s">
        <v>1277</v>
      </c>
      <c r="J605" s="23" t="s">
        <v>154</v>
      </c>
      <c r="K605" s="23"/>
    </row>
    <row r="606" spans="2:11" x14ac:dyDescent="0.25">
      <c r="B606" s="25">
        <v>604</v>
      </c>
      <c r="C606" s="25" t="s">
        <v>1362</v>
      </c>
      <c r="D606" s="25" t="s">
        <v>1275</v>
      </c>
      <c r="E606" s="26" t="s">
        <v>1363</v>
      </c>
      <c r="F606" s="25">
        <v>1</v>
      </c>
      <c r="G606" s="25">
        <v>45</v>
      </c>
      <c r="H606" s="25">
        <v>45</v>
      </c>
      <c r="I606" s="25" t="s">
        <v>1277</v>
      </c>
      <c r="J606" s="25" t="s">
        <v>154</v>
      </c>
      <c r="K606" s="25"/>
    </row>
    <row r="607" spans="2:11" x14ac:dyDescent="0.25">
      <c r="B607" s="23">
        <v>605</v>
      </c>
      <c r="C607" s="23" t="s">
        <v>1364</v>
      </c>
      <c r="D607" s="23" t="s">
        <v>1275</v>
      </c>
      <c r="E607" s="24" t="s">
        <v>1365</v>
      </c>
      <c r="F607" s="23">
        <v>1</v>
      </c>
      <c r="G607" s="23">
        <v>46</v>
      </c>
      <c r="H607" s="23">
        <v>46</v>
      </c>
      <c r="I607" s="23" t="s">
        <v>1277</v>
      </c>
      <c r="J607" s="23" t="s">
        <v>154</v>
      </c>
      <c r="K607" s="23"/>
    </row>
    <row r="608" spans="2:11" x14ac:dyDescent="0.25">
      <c r="B608" s="25">
        <v>606</v>
      </c>
      <c r="C608" s="25" t="s">
        <v>1366</v>
      </c>
      <c r="D608" s="25" t="s">
        <v>1275</v>
      </c>
      <c r="E608" s="26" t="s">
        <v>1367</v>
      </c>
      <c r="F608" s="25">
        <v>1</v>
      </c>
      <c r="G608" s="25">
        <v>47</v>
      </c>
      <c r="H608" s="25">
        <v>47</v>
      </c>
      <c r="I608" s="25" t="s">
        <v>1277</v>
      </c>
      <c r="J608" s="25" t="s">
        <v>154</v>
      </c>
      <c r="K608" s="25"/>
    </row>
    <row r="609" spans="2:11" x14ac:dyDescent="0.25">
      <c r="B609" s="23">
        <v>607</v>
      </c>
      <c r="C609" s="23" t="s">
        <v>1368</v>
      </c>
      <c r="D609" s="23" t="s">
        <v>1275</v>
      </c>
      <c r="E609" s="24" t="s">
        <v>1369</v>
      </c>
      <c r="F609" s="23">
        <v>1</v>
      </c>
      <c r="G609" s="23">
        <v>48</v>
      </c>
      <c r="H609" s="23">
        <v>48</v>
      </c>
      <c r="I609" s="23" t="s">
        <v>1277</v>
      </c>
      <c r="J609" s="23" t="s">
        <v>154</v>
      </c>
      <c r="K609" s="23"/>
    </row>
    <row r="610" spans="2:11" x14ac:dyDescent="0.25">
      <c r="B610" s="25">
        <v>608</v>
      </c>
      <c r="C610" s="25" t="s">
        <v>1370</v>
      </c>
      <c r="D610" s="25" t="s">
        <v>1275</v>
      </c>
      <c r="E610" s="26" t="s">
        <v>1371</v>
      </c>
      <c r="F610" s="25">
        <v>1</v>
      </c>
      <c r="G610" s="25">
        <v>49</v>
      </c>
      <c r="H610" s="25">
        <v>49</v>
      </c>
      <c r="I610" s="25" t="s">
        <v>1277</v>
      </c>
      <c r="J610" s="25" t="s">
        <v>154</v>
      </c>
      <c r="K610" s="25"/>
    </row>
    <row r="611" spans="2:11" x14ac:dyDescent="0.25">
      <c r="B611" s="23">
        <v>609</v>
      </c>
      <c r="C611" s="23" t="s">
        <v>1372</v>
      </c>
      <c r="D611" s="23" t="s">
        <v>1275</v>
      </c>
      <c r="E611" s="24" t="s">
        <v>1373</v>
      </c>
      <c r="F611" s="23">
        <v>1</v>
      </c>
      <c r="G611" s="23">
        <v>50</v>
      </c>
      <c r="H611" s="23">
        <v>50</v>
      </c>
      <c r="I611" s="23" t="s">
        <v>1277</v>
      </c>
      <c r="J611" s="23" t="s">
        <v>154</v>
      </c>
      <c r="K611" s="23"/>
    </row>
    <row r="612" spans="2:11" x14ac:dyDescent="0.25">
      <c r="B612" s="25">
        <v>610</v>
      </c>
      <c r="C612" s="25" t="s">
        <v>1374</v>
      </c>
      <c r="D612" s="25" t="s">
        <v>1275</v>
      </c>
      <c r="E612" s="26" t="s">
        <v>1375</v>
      </c>
      <c r="F612" s="25">
        <v>1</v>
      </c>
      <c r="G612" s="25">
        <v>51</v>
      </c>
      <c r="H612" s="25">
        <v>51</v>
      </c>
      <c r="I612" s="25" t="s">
        <v>1277</v>
      </c>
      <c r="J612" s="25" t="s">
        <v>154</v>
      </c>
      <c r="K612" s="25"/>
    </row>
    <row r="613" spans="2:11" x14ac:dyDescent="0.25">
      <c r="B613" s="23">
        <v>611</v>
      </c>
      <c r="C613" s="23" t="s">
        <v>1376</v>
      </c>
      <c r="D613" s="23" t="s">
        <v>1275</v>
      </c>
      <c r="E613" s="24" t="s">
        <v>1377</v>
      </c>
      <c r="F613" s="23">
        <v>1</v>
      </c>
      <c r="G613" s="23">
        <v>52</v>
      </c>
      <c r="H613" s="23">
        <v>52</v>
      </c>
      <c r="I613" s="23" t="s">
        <v>1277</v>
      </c>
      <c r="J613" s="23" t="s">
        <v>154</v>
      </c>
      <c r="K613" s="23"/>
    </row>
    <row r="614" spans="2:11" x14ac:dyDescent="0.25">
      <c r="B614" s="25">
        <v>612</v>
      </c>
      <c r="C614" s="25" t="s">
        <v>1378</v>
      </c>
      <c r="D614" s="25" t="s">
        <v>1275</v>
      </c>
      <c r="E614" s="26" t="s">
        <v>1379</v>
      </c>
      <c r="F614" s="25">
        <v>1</v>
      </c>
      <c r="G614" s="25">
        <v>53</v>
      </c>
      <c r="H614" s="25">
        <v>53</v>
      </c>
      <c r="I614" s="25" t="s">
        <v>1277</v>
      </c>
      <c r="J614" s="25" t="s">
        <v>154</v>
      </c>
      <c r="K614" s="25"/>
    </row>
    <row r="615" spans="2:11" x14ac:dyDescent="0.25">
      <c r="B615" s="23">
        <v>613</v>
      </c>
      <c r="C615" s="23" t="s">
        <v>1380</v>
      </c>
      <c r="D615" s="23" t="s">
        <v>1275</v>
      </c>
      <c r="E615" s="24" t="s">
        <v>1381</v>
      </c>
      <c r="F615" s="23">
        <v>1</v>
      </c>
      <c r="G615" s="23">
        <v>54</v>
      </c>
      <c r="H615" s="23">
        <v>54</v>
      </c>
      <c r="I615" s="23" t="s">
        <v>1277</v>
      </c>
      <c r="J615" s="23" t="s">
        <v>154</v>
      </c>
      <c r="K615" s="23"/>
    </row>
    <row r="616" spans="2:11" x14ac:dyDescent="0.25">
      <c r="B616" s="25">
        <v>614</v>
      </c>
      <c r="C616" s="25" t="s">
        <v>1382</v>
      </c>
      <c r="D616" s="25" t="s">
        <v>1275</v>
      </c>
      <c r="E616" s="26" t="s">
        <v>1383</v>
      </c>
      <c r="F616" s="25">
        <v>1</v>
      </c>
      <c r="G616" s="25">
        <v>55</v>
      </c>
      <c r="H616" s="25">
        <v>55</v>
      </c>
      <c r="I616" s="25" t="s">
        <v>1277</v>
      </c>
      <c r="J616" s="25" t="s">
        <v>154</v>
      </c>
      <c r="K616" s="25"/>
    </row>
    <row r="617" spans="2:11" x14ac:dyDescent="0.25">
      <c r="B617" s="23">
        <v>615</v>
      </c>
      <c r="C617" s="23" t="s">
        <v>1384</v>
      </c>
      <c r="D617" s="23" t="s">
        <v>1275</v>
      </c>
      <c r="E617" s="24" t="s">
        <v>1385</v>
      </c>
      <c r="F617" s="23">
        <v>1</v>
      </c>
      <c r="G617" s="23">
        <v>56</v>
      </c>
      <c r="H617" s="23">
        <v>56</v>
      </c>
      <c r="I617" s="23" t="s">
        <v>1277</v>
      </c>
      <c r="J617" s="23" t="s">
        <v>154</v>
      </c>
      <c r="K617" s="23"/>
    </row>
    <row r="618" spans="2:11" x14ac:dyDescent="0.25">
      <c r="B618" s="25">
        <v>616</v>
      </c>
      <c r="C618" s="25" t="s">
        <v>1386</v>
      </c>
      <c r="D618" s="25" t="s">
        <v>1275</v>
      </c>
      <c r="E618" s="26" t="s">
        <v>1387</v>
      </c>
      <c r="F618" s="25">
        <v>1</v>
      </c>
      <c r="G618" s="25">
        <v>57</v>
      </c>
      <c r="H618" s="25">
        <v>57</v>
      </c>
      <c r="I618" s="25" t="s">
        <v>1277</v>
      </c>
      <c r="J618" s="25" t="s">
        <v>154</v>
      </c>
      <c r="K618" s="25"/>
    </row>
    <row r="619" spans="2:11" x14ac:dyDescent="0.25">
      <c r="B619" s="23">
        <v>617</v>
      </c>
      <c r="C619" s="23" t="s">
        <v>1388</v>
      </c>
      <c r="D619" s="23" t="s">
        <v>1275</v>
      </c>
      <c r="E619" s="24" t="s">
        <v>1389</v>
      </c>
      <c r="F619" s="23">
        <v>1</v>
      </c>
      <c r="G619" s="23">
        <v>58</v>
      </c>
      <c r="H619" s="23">
        <v>58</v>
      </c>
      <c r="I619" s="23" t="s">
        <v>1277</v>
      </c>
      <c r="J619" s="23" t="s">
        <v>154</v>
      </c>
      <c r="K619" s="23"/>
    </row>
    <row r="620" spans="2:11" x14ac:dyDescent="0.25">
      <c r="B620" s="25">
        <v>618</v>
      </c>
      <c r="C620" s="25" t="s">
        <v>1390</v>
      </c>
      <c r="D620" s="25" t="s">
        <v>1275</v>
      </c>
      <c r="E620" s="26" t="s">
        <v>1391</v>
      </c>
      <c r="F620" s="25">
        <v>1</v>
      </c>
      <c r="G620" s="25">
        <v>59</v>
      </c>
      <c r="H620" s="25">
        <v>59</v>
      </c>
      <c r="I620" s="25" t="s">
        <v>1277</v>
      </c>
      <c r="J620" s="25" t="s">
        <v>154</v>
      </c>
      <c r="K620" s="25"/>
    </row>
    <row r="621" spans="2:11" x14ac:dyDescent="0.25">
      <c r="B621" s="23">
        <v>619</v>
      </c>
      <c r="C621" s="23" t="s">
        <v>1392</v>
      </c>
      <c r="D621" s="23" t="s">
        <v>1275</v>
      </c>
      <c r="E621" s="24" t="s">
        <v>1393</v>
      </c>
      <c r="F621" s="23">
        <v>1</v>
      </c>
      <c r="G621" s="23">
        <v>60</v>
      </c>
      <c r="H621" s="23">
        <v>60</v>
      </c>
      <c r="I621" s="23" t="s">
        <v>1277</v>
      </c>
      <c r="J621" s="23" t="s">
        <v>154</v>
      </c>
      <c r="K621" s="23"/>
    </row>
    <row r="622" spans="2:11" x14ac:dyDescent="0.25">
      <c r="B622" s="25">
        <v>620</v>
      </c>
      <c r="C622" s="25" t="s">
        <v>1394</v>
      </c>
      <c r="D622" s="25" t="s">
        <v>1275</v>
      </c>
      <c r="E622" s="26" t="s">
        <v>1395</v>
      </c>
      <c r="F622" s="25">
        <v>1</v>
      </c>
      <c r="G622" s="25">
        <v>61</v>
      </c>
      <c r="H622" s="25">
        <v>61</v>
      </c>
      <c r="I622" s="25" t="s">
        <v>1277</v>
      </c>
      <c r="J622" s="25" t="s">
        <v>154</v>
      </c>
      <c r="K622" s="25"/>
    </row>
    <row r="623" spans="2:11" x14ac:dyDescent="0.25">
      <c r="B623" s="23">
        <v>621</v>
      </c>
      <c r="C623" s="23" t="s">
        <v>1396</v>
      </c>
      <c r="D623" s="23" t="s">
        <v>1275</v>
      </c>
      <c r="E623" s="24" t="s">
        <v>1397</v>
      </c>
      <c r="F623" s="23">
        <v>1</v>
      </c>
      <c r="G623" s="23">
        <v>62</v>
      </c>
      <c r="H623" s="23">
        <v>62</v>
      </c>
      <c r="I623" s="23" t="s">
        <v>1277</v>
      </c>
      <c r="J623" s="23" t="s">
        <v>154</v>
      </c>
      <c r="K623" s="23"/>
    </row>
    <row r="624" spans="2:11" x14ac:dyDescent="0.25">
      <c r="B624" s="25">
        <v>622</v>
      </c>
      <c r="C624" s="25" t="s">
        <v>1398</v>
      </c>
      <c r="D624" s="25" t="s">
        <v>1275</v>
      </c>
      <c r="E624" s="26" t="s">
        <v>1399</v>
      </c>
      <c r="F624" s="25">
        <v>1</v>
      </c>
      <c r="G624" s="25">
        <v>63</v>
      </c>
      <c r="H624" s="25">
        <v>63</v>
      </c>
      <c r="I624" s="25" t="s">
        <v>1277</v>
      </c>
      <c r="J624" s="25" t="s">
        <v>154</v>
      </c>
      <c r="K624" s="25"/>
    </row>
    <row r="625" spans="2:11" x14ac:dyDescent="0.25">
      <c r="B625" s="23">
        <v>623</v>
      </c>
      <c r="C625" s="23" t="s">
        <v>1400</v>
      </c>
      <c r="D625" s="23" t="s">
        <v>1275</v>
      </c>
      <c r="E625" s="24" t="s">
        <v>1401</v>
      </c>
      <c r="F625" s="23">
        <v>1</v>
      </c>
      <c r="G625" s="23">
        <v>64</v>
      </c>
      <c r="H625" s="23">
        <v>64</v>
      </c>
      <c r="I625" s="23" t="s">
        <v>1277</v>
      </c>
      <c r="J625" s="23" t="s">
        <v>154</v>
      </c>
      <c r="K625" s="23"/>
    </row>
    <row r="626" spans="2:11" x14ac:dyDescent="0.25">
      <c r="B626" s="25">
        <v>624</v>
      </c>
      <c r="C626" s="25" t="s">
        <v>1402</v>
      </c>
      <c r="D626" s="25" t="s">
        <v>1275</v>
      </c>
      <c r="E626" s="26" t="s">
        <v>1403</v>
      </c>
      <c r="F626" s="25">
        <v>1</v>
      </c>
      <c r="G626" s="25">
        <v>65</v>
      </c>
      <c r="H626" s="25">
        <v>65</v>
      </c>
      <c r="I626" s="25" t="s">
        <v>1277</v>
      </c>
      <c r="J626" s="25" t="s">
        <v>154</v>
      </c>
      <c r="K626" s="25"/>
    </row>
    <row r="627" spans="2:11" x14ac:dyDescent="0.25">
      <c r="B627" s="23">
        <v>625</v>
      </c>
      <c r="C627" s="23" t="s">
        <v>1404</v>
      </c>
      <c r="D627" s="23" t="s">
        <v>1275</v>
      </c>
      <c r="E627" s="24" t="s">
        <v>1405</v>
      </c>
      <c r="F627" s="23">
        <v>1</v>
      </c>
      <c r="G627" s="23">
        <v>66</v>
      </c>
      <c r="H627" s="23">
        <v>66</v>
      </c>
      <c r="I627" s="23" t="s">
        <v>1277</v>
      </c>
      <c r="J627" s="23" t="s">
        <v>154</v>
      </c>
      <c r="K627" s="23"/>
    </row>
    <row r="628" spans="2:11" x14ac:dyDescent="0.25">
      <c r="B628" s="25">
        <v>626</v>
      </c>
      <c r="C628" s="25" t="s">
        <v>1406</v>
      </c>
      <c r="D628" s="25" t="s">
        <v>1275</v>
      </c>
      <c r="E628" s="26" t="s">
        <v>1407</v>
      </c>
      <c r="F628" s="25">
        <v>1</v>
      </c>
      <c r="G628" s="25">
        <v>67</v>
      </c>
      <c r="H628" s="25">
        <v>67</v>
      </c>
      <c r="I628" s="25" t="s">
        <v>1277</v>
      </c>
      <c r="J628" s="25" t="s">
        <v>154</v>
      </c>
      <c r="K628" s="25"/>
    </row>
    <row r="629" spans="2:11" x14ac:dyDescent="0.25">
      <c r="B629" s="23">
        <v>627</v>
      </c>
      <c r="C629" s="23" t="s">
        <v>1408</v>
      </c>
      <c r="D629" s="23" t="s">
        <v>1275</v>
      </c>
      <c r="E629" s="24" t="s">
        <v>1409</v>
      </c>
      <c r="F629" s="23">
        <v>1</v>
      </c>
      <c r="G629" s="23">
        <v>68</v>
      </c>
      <c r="H629" s="23">
        <v>68</v>
      </c>
      <c r="I629" s="23" t="s">
        <v>1277</v>
      </c>
      <c r="J629" s="23" t="s">
        <v>154</v>
      </c>
      <c r="K629" s="23"/>
    </row>
    <row r="630" spans="2:11" x14ac:dyDescent="0.25">
      <c r="B630" s="25">
        <v>628</v>
      </c>
      <c r="C630" s="25" t="s">
        <v>1410</v>
      </c>
      <c r="D630" s="25" t="s">
        <v>1275</v>
      </c>
      <c r="E630" s="26" t="s">
        <v>1411</v>
      </c>
      <c r="F630" s="25">
        <v>1</v>
      </c>
      <c r="G630" s="25">
        <v>69</v>
      </c>
      <c r="H630" s="25">
        <v>69</v>
      </c>
      <c r="I630" s="25" t="s">
        <v>1277</v>
      </c>
      <c r="J630" s="25" t="s">
        <v>154</v>
      </c>
      <c r="K630" s="25"/>
    </row>
    <row r="631" spans="2:11" x14ac:dyDescent="0.25">
      <c r="B631" s="23">
        <v>629</v>
      </c>
      <c r="C631" s="23" t="s">
        <v>1412</v>
      </c>
      <c r="D631" s="23" t="s">
        <v>1275</v>
      </c>
      <c r="E631" s="24" t="s">
        <v>1413</v>
      </c>
      <c r="F631" s="23">
        <v>1</v>
      </c>
      <c r="G631" s="23">
        <v>70</v>
      </c>
      <c r="H631" s="23">
        <v>70</v>
      </c>
      <c r="I631" s="23" t="s">
        <v>1277</v>
      </c>
      <c r="J631" s="23" t="s">
        <v>154</v>
      </c>
      <c r="K631" s="23"/>
    </row>
    <row r="632" spans="2:11" x14ac:dyDescent="0.25">
      <c r="B632" s="25">
        <v>630</v>
      </c>
      <c r="C632" s="25" t="s">
        <v>1414</v>
      </c>
      <c r="D632" s="25" t="s">
        <v>1275</v>
      </c>
      <c r="E632" s="26" t="s">
        <v>1415</v>
      </c>
      <c r="F632" s="25">
        <v>1</v>
      </c>
      <c r="G632" s="25">
        <v>71</v>
      </c>
      <c r="H632" s="25">
        <v>71</v>
      </c>
      <c r="I632" s="25" t="s">
        <v>1277</v>
      </c>
      <c r="J632" s="25" t="s">
        <v>154</v>
      </c>
      <c r="K632" s="25"/>
    </row>
    <row r="633" spans="2:11" x14ac:dyDescent="0.25">
      <c r="B633" s="23">
        <v>631</v>
      </c>
      <c r="C633" s="23" t="s">
        <v>1416</v>
      </c>
      <c r="D633" s="23" t="s">
        <v>1275</v>
      </c>
      <c r="E633" s="24" t="s">
        <v>1417</v>
      </c>
      <c r="F633" s="23">
        <v>1</v>
      </c>
      <c r="G633" s="23">
        <v>72</v>
      </c>
      <c r="H633" s="23">
        <v>72</v>
      </c>
      <c r="I633" s="23" t="s">
        <v>1277</v>
      </c>
      <c r="J633" s="23" t="s">
        <v>154</v>
      </c>
      <c r="K633" s="23"/>
    </row>
    <row r="634" spans="2:11" x14ac:dyDescent="0.25">
      <c r="B634" s="25">
        <v>632</v>
      </c>
      <c r="C634" s="25" t="s">
        <v>1418</v>
      </c>
      <c r="D634" s="25" t="s">
        <v>1275</v>
      </c>
      <c r="E634" s="26" t="s">
        <v>1419</v>
      </c>
      <c r="F634" s="25">
        <v>1</v>
      </c>
      <c r="G634" s="25">
        <v>73</v>
      </c>
      <c r="H634" s="25">
        <v>73</v>
      </c>
      <c r="I634" s="25" t="s">
        <v>1277</v>
      </c>
      <c r="J634" s="25" t="s">
        <v>154</v>
      </c>
      <c r="K634" s="25"/>
    </row>
    <row r="635" spans="2:11" x14ac:dyDescent="0.25">
      <c r="B635" s="23">
        <v>633</v>
      </c>
      <c r="C635" s="23" t="s">
        <v>1420</v>
      </c>
      <c r="D635" s="23" t="s">
        <v>1275</v>
      </c>
      <c r="E635" s="24" t="s">
        <v>1421</v>
      </c>
      <c r="F635" s="23">
        <v>1</v>
      </c>
      <c r="G635" s="23">
        <v>74</v>
      </c>
      <c r="H635" s="23">
        <v>74</v>
      </c>
      <c r="I635" s="23" t="s">
        <v>1277</v>
      </c>
      <c r="J635" s="23" t="s">
        <v>154</v>
      </c>
      <c r="K635" s="23"/>
    </row>
    <row r="636" spans="2:11" x14ac:dyDescent="0.25">
      <c r="B636" s="25">
        <v>634</v>
      </c>
      <c r="C636" s="25" t="s">
        <v>1422</v>
      </c>
      <c r="D636" s="25" t="s">
        <v>1275</v>
      </c>
      <c r="E636" s="26" t="s">
        <v>1423</v>
      </c>
      <c r="F636" s="25">
        <v>1</v>
      </c>
      <c r="G636" s="25">
        <v>75</v>
      </c>
      <c r="H636" s="25">
        <v>75</v>
      </c>
      <c r="I636" s="25" t="s">
        <v>1277</v>
      </c>
      <c r="J636" s="25" t="s">
        <v>154</v>
      </c>
      <c r="K636" s="25"/>
    </row>
    <row r="637" spans="2:11" x14ac:dyDescent="0.25">
      <c r="B637" s="23">
        <v>635</v>
      </c>
      <c r="C637" s="23" t="s">
        <v>1424</v>
      </c>
      <c r="D637" s="23" t="s">
        <v>1275</v>
      </c>
      <c r="E637" s="24" t="s">
        <v>1425</v>
      </c>
      <c r="F637" s="23">
        <v>1</v>
      </c>
      <c r="G637" s="23">
        <v>80</v>
      </c>
      <c r="H637" s="23">
        <v>80</v>
      </c>
      <c r="I637" s="23" t="s">
        <v>1277</v>
      </c>
      <c r="J637" s="23" t="s">
        <v>154</v>
      </c>
      <c r="K637" s="23"/>
    </row>
    <row r="638" spans="2:11" x14ac:dyDescent="0.25">
      <c r="B638" s="25">
        <v>636</v>
      </c>
      <c r="C638" s="25" t="s">
        <v>1426</v>
      </c>
      <c r="D638" s="25" t="s">
        <v>1275</v>
      </c>
      <c r="E638" s="26" t="s">
        <v>1427</v>
      </c>
      <c r="F638" s="25">
        <v>1</v>
      </c>
      <c r="G638" s="25">
        <v>85</v>
      </c>
      <c r="H638" s="25">
        <v>85</v>
      </c>
      <c r="I638" s="25" t="s">
        <v>1277</v>
      </c>
      <c r="J638" s="25" t="s">
        <v>154</v>
      </c>
      <c r="K638" s="25"/>
    </row>
    <row r="639" spans="2:11" x14ac:dyDescent="0.25">
      <c r="B639" s="23">
        <v>637</v>
      </c>
      <c r="C639" s="23" t="s">
        <v>1428</v>
      </c>
      <c r="D639" s="23" t="s">
        <v>1275</v>
      </c>
      <c r="E639" s="24" t="s">
        <v>1429</v>
      </c>
      <c r="F639" s="23">
        <v>1</v>
      </c>
      <c r="G639" s="23">
        <v>100</v>
      </c>
      <c r="H639" s="23">
        <v>100</v>
      </c>
      <c r="I639" s="23" t="s">
        <v>1277</v>
      </c>
      <c r="J639" s="23" t="s">
        <v>154</v>
      </c>
      <c r="K639" s="23"/>
    </row>
    <row r="640" spans="2:11" x14ac:dyDescent="0.25">
      <c r="B640" s="25">
        <v>638</v>
      </c>
      <c r="C640" s="25" t="s">
        <v>1430</v>
      </c>
      <c r="D640" s="25" t="s">
        <v>1275</v>
      </c>
      <c r="E640" s="26" t="s">
        <v>1431</v>
      </c>
      <c r="F640" s="25">
        <v>1</v>
      </c>
      <c r="G640" s="25">
        <v>125</v>
      </c>
      <c r="H640" s="25">
        <v>125</v>
      </c>
      <c r="I640" s="25" t="s">
        <v>1277</v>
      </c>
      <c r="J640" s="25" t="s">
        <v>154</v>
      </c>
      <c r="K640" s="25"/>
    </row>
    <row r="641" spans="2:11" x14ac:dyDescent="0.25">
      <c r="B641" s="23">
        <v>639</v>
      </c>
      <c r="C641" s="23" t="s">
        <v>1432</v>
      </c>
      <c r="D641" s="23" t="s">
        <v>1275</v>
      </c>
      <c r="E641" s="24" t="s">
        <v>1433</v>
      </c>
      <c r="F641" s="23">
        <v>1</v>
      </c>
      <c r="G641" s="23">
        <v>150</v>
      </c>
      <c r="H641" s="23">
        <v>150</v>
      </c>
      <c r="I641" s="23" t="s">
        <v>1277</v>
      </c>
      <c r="J641" s="23" t="s">
        <v>154</v>
      </c>
      <c r="K641" s="23"/>
    </row>
    <row r="642" spans="2:11" x14ac:dyDescent="0.25">
      <c r="B642" s="25">
        <v>640</v>
      </c>
      <c r="C642" s="25" t="s">
        <v>1434</v>
      </c>
      <c r="D642" s="25" t="s">
        <v>1275</v>
      </c>
      <c r="E642" s="26" t="s">
        <v>1435</v>
      </c>
      <c r="F642" s="25">
        <v>1</v>
      </c>
      <c r="G642" s="25">
        <v>200</v>
      </c>
      <c r="H642" s="25">
        <v>200</v>
      </c>
      <c r="I642" s="25" t="s">
        <v>1277</v>
      </c>
      <c r="J642" s="25" t="s">
        <v>154</v>
      </c>
      <c r="K642" s="25"/>
    </row>
    <row r="643" spans="2:11" ht="30" x14ac:dyDescent="0.25">
      <c r="B643" s="23">
        <v>641</v>
      </c>
      <c r="C643" s="23" t="s">
        <v>1436</v>
      </c>
      <c r="D643" s="23" t="s">
        <v>1437</v>
      </c>
      <c r="E643" s="24" t="s">
        <v>1438</v>
      </c>
      <c r="F643" s="23">
        <v>1</v>
      </c>
      <c r="G643" s="23">
        <v>2</v>
      </c>
      <c r="H643" s="23">
        <v>2</v>
      </c>
      <c r="I643" s="23" t="s">
        <v>153</v>
      </c>
      <c r="J643" s="23" t="s">
        <v>154</v>
      </c>
      <c r="K643" s="23"/>
    </row>
    <row r="644" spans="2:11" ht="30" x14ac:dyDescent="0.25">
      <c r="B644" s="25">
        <v>642</v>
      </c>
      <c r="C644" s="25" t="s">
        <v>1439</v>
      </c>
      <c r="D644" s="25" t="s">
        <v>1437</v>
      </c>
      <c r="E644" s="26" t="s">
        <v>1440</v>
      </c>
      <c r="F644" s="25">
        <v>2</v>
      </c>
      <c r="G644" s="25">
        <v>2</v>
      </c>
      <c r="H644" s="25">
        <v>4</v>
      </c>
      <c r="I644" s="25" t="s">
        <v>153</v>
      </c>
      <c r="J644" s="25" t="s">
        <v>154</v>
      </c>
      <c r="K644" s="25"/>
    </row>
    <row r="645" spans="2:11" ht="30" x14ac:dyDescent="0.25">
      <c r="B645" s="23">
        <v>643</v>
      </c>
      <c r="C645" s="23" t="s">
        <v>1441</v>
      </c>
      <c r="D645" s="23" t="s">
        <v>1437</v>
      </c>
      <c r="E645" s="24" t="s">
        <v>1442</v>
      </c>
      <c r="F645" s="23">
        <v>1</v>
      </c>
      <c r="G645" s="23">
        <v>3</v>
      </c>
      <c r="H645" s="23">
        <v>3</v>
      </c>
      <c r="I645" s="23" t="s">
        <v>153</v>
      </c>
      <c r="J645" s="23" t="s">
        <v>154</v>
      </c>
      <c r="K645" s="23"/>
    </row>
    <row r="646" spans="2:11" ht="30" x14ac:dyDescent="0.25">
      <c r="B646" s="25">
        <v>644</v>
      </c>
      <c r="C646" s="25" t="s">
        <v>1443</v>
      </c>
      <c r="D646" s="25" t="s">
        <v>1437</v>
      </c>
      <c r="E646" s="26" t="s">
        <v>1444</v>
      </c>
      <c r="F646" s="25">
        <v>2</v>
      </c>
      <c r="G646" s="25">
        <v>3</v>
      </c>
      <c r="H646" s="25">
        <v>6</v>
      </c>
      <c r="I646" s="25" t="s">
        <v>153</v>
      </c>
      <c r="J646" s="25" t="s">
        <v>154</v>
      </c>
      <c r="K646" s="25"/>
    </row>
    <row r="647" spans="2:11" ht="30" x14ac:dyDescent="0.25">
      <c r="B647" s="23">
        <v>645</v>
      </c>
      <c r="C647" s="23" t="s">
        <v>1445</v>
      </c>
      <c r="D647" s="23" t="s">
        <v>1437</v>
      </c>
      <c r="E647" s="24" t="s">
        <v>1446</v>
      </c>
      <c r="F647" s="23">
        <v>1</v>
      </c>
      <c r="G647" s="23">
        <v>4</v>
      </c>
      <c r="H647" s="23">
        <v>4</v>
      </c>
      <c r="I647" s="23" t="s">
        <v>153</v>
      </c>
      <c r="J647" s="23" t="s">
        <v>154</v>
      </c>
      <c r="K647" s="23"/>
    </row>
    <row r="648" spans="2:11" ht="30" x14ac:dyDescent="0.25">
      <c r="B648" s="25">
        <v>646</v>
      </c>
      <c r="C648" s="25" t="s">
        <v>1447</v>
      </c>
      <c r="D648" s="25" t="s">
        <v>1437</v>
      </c>
      <c r="E648" s="26" t="s">
        <v>1448</v>
      </c>
      <c r="F648" s="25">
        <v>2</v>
      </c>
      <c r="G648" s="25">
        <v>4</v>
      </c>
      <c r="H648" s="25">
        <v>8</v>
      </c>
      <c r="I648" s="25" t="s">
        <v>153</v>
      </c>
      <c r="J648" s="25" t="s">
        <v>154</v>
      </c>
      <c r="K648" s="25"/>
    </row>
    <row r="649" spans="2:11" ht="30" x14ac:dyDescent="0.25">
      <c r="B649" s="23">
        <v>647</v>
      </c>
      <c r="C649" s="23" t="s">
        <v>1449</v>
      </c>
      <c r="D649" s="23" t="s">
        <v>1437</v>
      </c>
      <c r="E649" s="24" t="s">
        <v>1450</v>
      </c>
      <c r="F649" s="23">
        <v>1</v>
      </c>
      <c r="G649" s="23">
        <v>5</v>
      </c>
      <c r="H649" s="23">
        <v>5</v>
      </c>
      <c r="I649" s="23" t="s">
        <v>153</v>
      </c>
      <c r="J649" s="23" t="s">
        <v>154</v>
      </c>
      <c r="K649" s="23"/>
    </row>
    <row r="650" spans="2:11" ht="30" x14ac:dyDescent="0.25">
      <c r="B650" s="25">
        <v>648</v>
      </c>
      <c r="C650" s="25" t="s">
        <v>1451</v>
      </c>
      <c r="D650" s="25" t="s">
        <v>1437</v>
      </c>
      <c r="E650" s="26" t="s">
        <v>1452</v>
      </c>
      <c r="F650" s="25">
        <v>2</v>
      </c>
      <c r="G650" s="25">
        <v>5</v>
      </c>
      <c r="H650" s="25">
        <v>10</v>
      </c>
      <c r="I650" s="25" t="s">
        <v>153</v>
      </c>
      <c r="J650" s="25" t="s">
        <v>154</v>
      </c>
      <c r="K650" s="25"/>
    </row>
    <row r="651" spans="2:11" ht="30" x14ac:dyDescent="0.25">
      <c r="B651" s="23">
        <v>649</v>
      </c>
      <c r="C651" s="23" t="s">
        <v>1453</v>
      </c>
      <c r="D651" s="23" t="s">
        <v>1437</v>
      </c>
      <c r="E651" s="24" t="s">
        <v>1454</v>
      </c>
      <c r="F651" s="23">
        <v>1</v>
      </c>
      <c r="G651" s="23">
        <v>8</v>
      </c>
      <c r="H651" s="23">
        <v>8</v>
      </c>
      <c r="I651" s="23" t="s">
        <v>153</v>
      </c>
      <c r="J651" s="23" t="s">
        <v>154</v>
      </c>
      <c r="K651" s="23"/>
    </row>
    <row r="652" spans="2:11" ht="30" x14ac:dyDescent="0.25">
      <c r="B652" s="25">
        <v>650</v>
      </c>
      <c r="C652" s="25" t="s">
        <v>1455</v>
      </c>
      <c r="D652" s="25" t="s">
        <v>1437</v>
      </c>
      <c r="E652" s="26" t="s">
        <v>1456</v>
      </c>
      <c r="F652" s="25">
        <v>2</v>
      </c>
      <c r="G652" s="25">
        <v>8</v>
      </c>
      <c r="H652" s="25">
        <v>16</v>
      </c>
      <c r="I652" s="25" t="s">
        <v>153</v>
      </c>
      <c r="J652" s="25" t="s">
        <v>154</v>
      </c>
      <c r="K652" s="25"/>
    </row>
    <row r="653" spans="2:11" ht="30" x14ac:dyDescent="0.25">
      <c r="B653" s="23">
        <v>651</v>
      </c>
      <c r="C653" s="23" t="s">
        <v>1457</v>
      </c>
      <c r="D653" s="23" t="s">
        <v>1437</v>
      </c>
      <c r="E653" s="24" t="s">
        <v>1458</v>
      </c>
      <c r="F653" s="23">
        <v>1</v>
      </c>
      <c r="G653" s="23">
        <v>13</v>
      </c>
      <c r="H653" s="23">
        <v>13</v>
      </c>
      <c r="I653" s="23" t="s">
        <v>153</v>
      </c>
      <c r="J653" s="23" t="s">
        <v>154</v>
      </c>
      <c r="K653" s="23"/>
    </row>
    <row r="654" spans="2:11" ht="30" x14ac:dyDescent="0.25">
      <c r="B654" s="25">
        <v>652</v>
      </c>
      <c r="C654" s="25" t="s">
        <v>1459</v>
      </c>
      <c r="D654" s="25" t="s">
        <v>1437</v>
      </c>
      <c r="E654" s="26" t="s">
        <v>1460</v>
      </c>
      <c r="F654" s="25">
        <v>1</v>
      </c>
      <c r="G654" s="25">
        <v>18</v>
      </c>
      <c r="H654" s="25">
        <v>18</v>
      </c>
      <c r="I654" s="25" t="s">
        <v>153</v>
      </c>
      <c r="J654" s="25" t="s">
        <v>154</v>
      </c>
      <c r="K654" s="25"/>
    </row>
    <row r="655" spans="2:11" x14ac:dyDescent="0.25">
      <c r="B655" s="23">
        <v>653</v>
      </c>
      <c r="C655" s="23" t="s">
        <v>1461</v>
      </c>
      <c r="D655" s="23" t="s">
        <v>1462</v>
      </c>
      <c r="E655" s="24" t="s">
        <v>1463</v>
      </c>
      <c r="F655" s="23">
        <v>1</v>
      </c>
      <c r="G655" s="23">
        <v>10</v>
      </c>
      <c r="H655" s="23">
        <v>16</v>
      </c>
      <c r="I655" s="23" t="s">
        <v>1464</v>
      </c>
      <c r="J655" s="23" t="s">
        <v>154</v>
      </c>
      <c r="K655" s="23"/>
    </row>
    <row r="656" spans="2:11" x14ac:dyDescent="0.25">
      <c r="B656" s="25">
        <v>654</v>
      </c>
      <c r="C656" s="25" t="s">
        <v>1465</v>
      </c>
      <c r="D656" s="25" t="s">
        <v>1462</v>
      </c>
      <c r="E656" s="26" t="s">
        <v>1463</v>
      </c>
      <c r="F656" s="25">
        <v>1</v>
      </c>
      <c r="G656" s="25">
        <v>10</v>
      </c>
      <c r="H656" s="25">
        <v>14</v>
      </c>
      <c r="I656" s="25" t="s">
        <v>153</v>
      </c>
      <c r="J656" s="25" t="s">
        <v>154</v>
      </c>
      <c r="K656" s="25"/>
    </row>
    <row r="657" spans="2:11" x14ac:dyDescent="0.25">
      <c r="B657" s="23">
        <v>655</v>
      </c>
      <c r="C657" s="23" t="s">
        <v>1466</v>
      </c>
      <c r="D657" s="23" t="s">
        <v>1462</v>
      </c>
      <c r="E657" s="24" t="s">
        <v>1467</v>
      </c>
      <c r="F657" s="23">
        <v>1</v>
      </c>
      <c r="G657" s="23">
        <v>16</v>
      </c>
      <c r="H657" s="23">
        <v>26</v>
      </c>
      <c r="I657" s="23" t="s">
        <v>1464</v>
      </c>
      <c r="J657" s="23" t="s">
        <v>154</v>
      </c>
      <c r="K657" s="23"/>
    </row>
    <row r="658" spans="2:11" x14ac:dyDescent="0.25">
      <c r="B658" s="25">
        <v>656</v>
      </c>
      <c r="C658" s="25" t="s">
        <v>1468</v>
      </c>
      <c r="D658" s="25" t="s">
        <v>1462</v>
      </c>
      <c r="E658" s="26" t="s">
        <v>1467</v>
      </c>
      <c r="F658" s="25">
        <v>1</v>
      </c>
      <c r="G658" s="25">
        <v>16</v>
      </c>
      <c r="H658" s="25">
        <v>18</v>
      </c>
      <c r="I658" s="25" t="s">
        <v>153</v>
      </c>
      <c r="J658" s="25" t="s">
        <v>154</v>
      </c>
      <c r="K658" s="25"/>
    </row>
    <row r="659" spans="2:11" x14ac:dyDescent="0.25">
      <c r="B659" s="23">
        <v>657</v>
      </c>
      <c r="C659" s="23" t="s">
        <v>1469</v>
      </c>
      <c r="D659" s="23" t="s">
        <v>1462</v>
      </c>
      <c r="E659" s="24" t="s">
        <v>1470</v>
      </c>
      <c r="F659" s="23">
        <v>1</v>
      </c>
      <c r="G659" s="23">
        <v>21</v>
      </c>
      <c r="H659" s="23">
        <v>26</v>
      </c>
      <c r="I659" s="23" t="s">
        <v>1464</v>
      </c>
      <c r="J659" s="23" t="s">
        <v>154</v>
      </c>
      <c r="K659" s="23"/>
    </row>
    <row r="660" spans="2:11" x14ac:dyDescent="0.25">
      <c r="B660" s="25">
        <v>658</v>
      </c>
      <c r="C660" s="25" t="s">
        <v>1471</v>
      </c>
      <c r="D660" s="25" t="s">
        <v>1462</v>
      </c>
      <c r="E660" s="26" t="s">
        <v>1470</v>
      </c>
      <c r="F660" s="25">
        <v>1</v>
      </c>
      <c r="G660" s="25">
        <v>21</v>
      </c>
      <c r="H660" s="25">
        <v>22</v>
      </c>
      <c r="I660" s="25" t="s">
        <v>153</v>
      </c>
      <c r="J660" s="25" t="s">
        <v>154</v>
      </c>
      <c r="K660" s="25"/>
    </row>
    <row r="661" spans="2:11" x14ac:dyDescent="0.25">
      <c r="B661" s="23">
        <v>659</v>
      </c>
      <c r="C661" s="23" t="s">
        <v>1472</v>
      </c>
      <c r="D661" s="23" t="s">
        <v>1462</v>
      </c>
      <c r="E661" s="24" t="s">
        <v>1473</v>
      </c>
      <c r="F661" s="23">
        <v>1</v>
      </c>
      <c r="G661" s="23">
        <v>28</v>
      </c>
      <c r="H661" s="23">
        <v>35</v>
      </c>
      <c r="I661" s="23" t="s">
        <v>1464</v>
      </c>
      <c r="J661" s="23" t="s">
        <v>154</v>
      </c>
      <c r="K661" s="23"/>
    </row>
    <row r="662" spans="2:11" x14ac:dyDescent="0.25">
      <c r="B662" s="25">
        <v>660</v>
      </c>
      <c r="C662" s="25" t="s">
        <v>1474</v>
      </c>
      <c r="D662" s="25" t="s">
        <v>1462</v>
      </c>
      <c r="E662" s="26" t="s">
        <v>1473</v>
      </c>
      <c r="F662" s="25">
        <v>1</v>
      </c>
      <c r="G662" s="25">
        <v>28</v>
      </c>
      <c r="H662" s="25">
        <v>29</v>
      </c>
      <c r="I662" s="25" t="s">
        <v>153</v>
      </c>
      <c r="J662" s="25" t="s">
        <v>154</v>
      </c>
      <c r="K662" s="25"/>
    </row>
    <row r="663" spans="2:11" x14ac:dyDescent="0.25">
      <c r="B663" s="23">
        <v>661</v>
      </c>
      <c r="C663" s="23" t="s">
        <v>1475</v>
      </c>
      <c r="D663" s="23" t="s">
        <v>1462</v>
      </c>
      <c r="E663" s="24" t="s">
        <v>1476</v>
      </c>
      <c r="F663" s="23">
        <v>1</v>
      </c>
      <c r="G663" s="23">
        <v>38</v>
      </c>
      <c r="H663" s="23">
        <v>46</v>
      </c>
      <c r="I663" s="23" t="s">
        <v>1464</v>
      </c>
      <c r="J663" s="23" t="s">
        <v>154</v>
      </c>
      <c r="K663" s="23"/>
    </row>
    <row r="664" spans="2:11" x14ac:dyDescent="0.25">
      <c r="B664" s="25">
        <v>662</v>
      </c>
      <c r="C664" s="25" t="s">
        <v>1477</v>
      </c>
      <c r="D664" s="25" t="s">
        <v>1462</v>
      </c>
      <c r="E664" s="26" t="s">
        <v>1476</v>
      </c>
      <c r="F664" s="25">
        <v>1</v>
      </c>
      <c r="G664" s="25">
        <v>38</v>
      </c>
      <c r="H664" s="25">
        <v>32</v>
      </c>
      <c r="I664" s="25" t="s">
        <v>153</v>
      </c>
      <c r="J664" s="25" t="s">
        <v>154</v>
      </c>
      <c r="K664" s="25"/>
    </row>
    <row r="665" spans="2:11" x14ac:dyDescent="0.25">
      <c r="B665" s="23">
        <v>663</v>
      </c>
      <c r="C665" s="23" t="s">
        <v>1478</v>
      </c>
      <c r="D665" s="23" t="s">
        <v>1462</v>
      </c>
      <c r="E665" s="24" t="s">
        <v>1479</v>
      </c>
      <c r="F665" s="23">
        <v>1</v>
      </c>
      <c r="G665" s="23">
        <v>13</v>
      </c>
      <c r="H665" s="23">
        <v>13</v>
      </c>
      <c r="I665" s="23" t="s">
        <v>153</v>
      </c>
      <c r="J665" s="23" t="s">
        <v>154</v>
      </c>
      <c r="K665" s="23"/>
    </row>
    <row r="666" spans="2:11" x14ac:dyDescent="0.25">
      <c r="B666" s="25">
        <v>664</v>
      </c>
      <c r="C666" s="25" t="s">
        <v>1480</v>
      </c>
      <c r="D666" s="25" t="s">
        <v>1462</v>
      </c>
      <c r="E666" s="26" t="s">
        <v>1481</v>
      </c>
      <c r="F666" s="25">
        <v>1</v>
      </c>
      <c r="G666" s="25">
        <v>18</v>
      </c>
      <c r="H666" s="25">
        <v>18</v>
      </c>
      <c r="I666" s="25" t="s">
        <v>153</v>
      </c>
      <c r="J666" s="25" t="s">
        <v>154</v>
      </c>
      <c r="K666" s="25"/>
    </row>
    <row r="667" spans="2:11" x14ac:dyDescent="0.25">
      <c r="B667" s="23">
        <v>665</v>
      </c>
      <c r="C667" s="23" t="s">
        <v>1482</v>
      </c>
      <c r="D667" s="23" t="s">
        <v>1462</v>
      </c>
      <c r="E667" s="24" t="s">
        <v>1483</v>
      </c>
      <c r="F667" s="23">
        <v>1</v>
      </c>
      <c r="G667" s="23">
        <v>23</v>
      </c>
      <c r="H667" s="23">
        <v>23</v>
      </c>
      <c r="I667" s="23" t="s">
        <v>153</v>
      </c>
      <c r="J667" s="23" t="s">
        <v>154</v>
      </c>
      <c r="K667" s="23"/>
    </row>
    <row r="668" spans="2:11" x14ac:dyDescent="0.25">
      <c r="B668" s="25">
        <v>666</v>
      </c>
      <c r="C668" s="25" t="s">
        <v>1484</v>
      </c>
      <c r="D668" s="25" t="s">
        <v>1462</v>
      </c>
      <c r="E668" s="26" t="s">
        <v>1485</v>
      </c>
      <c r="F668" s="25">
        <v>1</v>
      </c>
      <c r="G668" s="25">
        <v>26</v>
      </c>
      <c r="H668" s="25">
        <v>26</v>
      </c>
      <c r="I668" s="25" t="s">
        <v>153</v>
      </c>
      <c r="J668" s="25" t="s">
        <v>154</v>
      </c>
      <c r="K668" s="25"/>
    </row>
    <row r="669" spans="2:11" x14ac:dyDescent="0.25">
      <c r="B669" s="23">
        <v>667</v>
      </c>
      <c r="C669" s="23" t="s">
        <v>1486</v>
      </c>
      <c r="D669" s="23" t="s">
        <v>1462</v>
      </c>
      <c r="E669" s="24" t="s">
        <v>1487</v>
      </c>
      <c r="F669" s="23">
        <v>1</v>
      </c>
      <c r="G669" s="23">
        <v>32</v>
      </c>
      <c r="H669" s="23">
        <v>32</v>
      </c>
      <c r="I669" s="23" t="s">
        <v>153</v>
      </c>
      <c r="J669" s="23" t="s">
        <v>154</v>
      </c>
      <c r="K669" s="23"/>
    </row>
    <row r="670" spans="2:11" x14ac:dyDescent="0.25">
      <c r="B670" s="25">
        <v>668</v>
      </c>
      <c r="C670" s="25" t="s">
        <v>1488</v>
      </c>
      <c r="D670" s="25" t="s">
        <v>1462</v>
      </c>
      <c r="E670" s="26" t="s">
        <v>1489</v>
      </c>
      <c r="F670" s="25">
        <v>1</v>
      </c>
      <c r="G670" s="25">
        <v>42</v>
      </c>
      <c r="H670" s="25">
        <v>42</v>
      </c>
      <c r="I670" s="25" t="s">
        <v>153</v>
      </c>
      <c r="J670" s="25" t="s">
        <v>154</v>
      </c>
      <c r="K670" s="25"/>
    </row>
    <row r="671" spans="2:11" x14ac:dyDescent="0.25">
      <c r="B671" s="23">
        <v>669</v>
      </c>
      <c r="C671" s="23" t="s">
        <v>1490</v>
      </c>
      <c r="D671" s="23" t="s">
        <v>1462</v>
      </c>
      <c r="E671" s="24" t="s">
        <v>1491</v>
      </c>
      <c r="F671" s="23">
        <v>1</v>
      </c>
      <c r="G671" s="23">
        <v>13</v>
      </c>
      <c r="H671" s="23">
        <v>16</v>
      </c>
      <c r="I671" s="23" t="s">
        <v>153</v>
      </c>
      <c r="J671" s="23" t="s">
        <v>154</v>
      </c>
      <c r="K671" s="23"/>
    </row>
    <row r="672" spans="2:11" x14ac:dyDescent="0.25">
      <c r="B672" s="25">
        <v>670</v>
      </c>
      <c r="C672" s="25" t="s">
        <v>1492</v>
      </c>
      <c r="D672" s="25" t="s">
        <v>1462</v>
      </c>
      <c r="E672" s="26" t="s">
        <v>1493</v>
      </c>
      <c r="F672" s="25">
        <v>2</v>
      </c>
      <c r="G672" s="25">
        <v>13</v>
      </c>
      <c r="H672" s="25">
        <v>30</v>
      </c>
      <c r="I672" s="25" t="s">
        <v>153</v>
      </c>
      <c r="J672" s="25" t="s">
        <v>154</v>
      </c>
      <c r="K672" s="25"/>
    </row>
    <row r="673" spans="2:11" x14ac:dyDescent="0.25">
      <c r="B673" s="23">
        <v>671</v>
      </c>
      <c r="C673" s="23" t="s">
        <v>1494</v>
      </c>
      <c r="D673" s="23" t="s">
        <v>1462</v>
      </c>
      <c r="E673" s="24" t="s">
        <v>1495</v>
      </c>
      <c r="F673" s="23">
        <v>1</v>
      </c>
      <c r="G673" s="23">
        <v>15</v>
      </c>
      <c r="H673" s="23">
        <v>18</v>
      </c>
      <c r="I673" s="23" t="s">
        <v>153</v>
      </c>
      <c r="J673" s="23" t="s">
        <v>154</v>
      </c>
      <c r="K673" s="23"/>
    </row>
    <row r="674" spans="2:11" x14ac:dyDescent="0.25">
      <c r="B674" s="25">
        <v>672</v>
      </c>
      <c r="C674" s="25" t="s">
        <v>1496</v>
      </c>
      <c r="D674" s="25" t="s">
        <v>1462</v>
      </c>
      <c r="E674" s="26" t="s">
        <v>1497</v>
      </c>
      <c r="F674" s="25">
        <v>1</v>
      </c>
      <c r="G674" s="25">
        <v>18</v>
      </c>
      <c r="H674" s="25">
        <v>20</v>
      </c>
      <c r="I674" s="25" t="s">
        <v>153</v>
      </c>
      <c r="J674" s="25" t="s">
        <v>154</v>
      </c>
      <c r="K674" s="25"/>
    </row>
    <row r="675" spans="2:11" x14ac:dyDescent="0.25">
      <c r="B675" s="23">
        <v>673</v>
      </c>
      <c r="C675" s="23" t="s">
        <v>1498</v>
      </c>
      <c r="D675" s="23" t="s">
        <v>1462</v>
      </c>
      <c r="E675" s="24" t="s">
        <v>1499</v>
      </c>
      <c r="F675" s="23">
        <v>2</v>
      </c>
      <c r="G675" s="23">
        <v>18</v>
      </c>
      <c r="H675" s="23">
        <v>40</v>
      </c>
      <c r="I675" s="23" t="s">
        <v>153</v>
      </c>
      <c r="J675" s="23" t="s">
        <v>154</v>
      </c>
      <c r="K675" s="23"/>
    </row>
    <row r="676" spans="2:11" x14ac:dyDescent="0.25">
      <c r="B676" s="25">
        <v>674</v>
      </c>
      <c r="C676" s="25" t="s">
        <v>1500</v>
      </c>
      <c r="D676" s="25" t="s">
        <v>1462</v>
      </c>
      <c r="E676" s="26" t="s">
        <v>1501</v>
      </c>
      <c r="F676" s="25">
        <v>1</v>
      </c>
      <c r="G676" s="25">
        <v>21</v>
      </c>
      <c r="H676" s="25">
        <v>23</v>
      </c>
      <c r="I676" s="25" t="s">
        <v>153</v>
      </c>
      <c r="J676" s="25" t="s">
        <v>154</v>
      </c>
      <c r="K676" s="25"/>
    </row>
    <row r="677" spans="2:11" x14ac:dyDescent="0.25">
      <c r="B677" s="23">
        <v>675</v>
      </c>
      <c r="C677" s="23" t="s">
        <v>1502</v>
      </c>
      <c r="D677" s="23" t="s">
        <v>1462</v>
      </c>
      <c r="E677" s="24" t="s">
        <v>1503</v>
      </c>
      <c r="F677" s="23">
        <v>1</v>
      </c>
      <c r="G677" s="23">
        <v>26</v>
      </c>
      <c r="H677" s="23">
        <v>29</v>
      </c>
      <c r="I677" s="23" t="s">
        <v>153</v>
      </c>
      <c r="J677" s="23" t="s">
        <v>154</v>
      </c>
      <c r="K677" s="23"/>
    </row>
    <row r="678" spans="2:11" x14ac:dyDescent="0.25">
      <c r="B678" s="25">
        <v>676</v>
      </c>
      <c r="C678" s="25" t="s">
        <v>1504</v>
      </c>
      <c r="D678" s="25" t="s">
        <v>1462</v>
      </c>
      <c r="E678" s="26" t="s">
        <v>1505</v>
      </c>
      <c r="F678" s="25">
        <v>2</v>
      </c>
      <c r="G678" s="25">
        <v>26</v>
      </c>
      <c r="H678" s="25">
        <v>51</v>
      </c>
      <c r="I678" s="25" t="s">
        <v>153</v>
      </c>
      <c r="J678" s="25" t="s">
        <v>154</v>
      </c>
      <c r="K678" s="25"/>
    </row>
    <row r="679" spans="2:11" x14ac:dyDescent="0.25">
      <c r="B679" s="23">
        <v>677</v>
      </c>
      <c r="C679" s="23" t="s">
        <v>1506</v>
      </c>
      <c r="D679" s="23" t="s">
        <v>1462</v>
      </c>
      <c r="E679" s="24" t="s">
        <v>1507</v>
      </c>
      <c r="F679" s="23">
        <v>1</v>
      </c>
      <c r="G679" s="23">
        <v>28</v>
      </c>
      <c r="H679" s="23">
        <v>31</v>
      </c>
      <c r="I679" s="23" t="s">
        <v>153</v>
      </c>
      <c r="J679" s="23" t="s">
        <v>154</v>
      </c>
      <c r="K679" s="23"/>
    </row>
    <row r="680" spans="2:11" x14ac:dyDescent="0.25">
      <c r="B680" s="25">
        <v>678</v>
      </c>
      <c r="C680" s="25" t="s">
        <v>1508</v>
      </c>
      <c r="D680" s="25" t="s">
        <v>1462</v>
      </c>
      <c r="E680" s="26" t="s">
        <v>1509</v>
      </c>
      <c r="F680" s="25">
        <v>1</v>
      </c>
      <c r="G680" s="25">
        <v>32</v>
      </c>
      <c r="H680" s="25">
        <v>35</v>
      </c>
      <c r="I680" s="25" t="s">
        <v>153</v>
      </c>
      <c r="J680" s="25" t="s">
        <v>154</v>
      </c>
      <c r="K680" s="25"/>
    </row>
    <row r="681" spans="2:11" x14ac:dyDescent="0.25">
      <c r="B681" s="23">
        <v>679</v>
      </c>
      <c r="C681" s="23" t="s">
        <v>1510</v>
      </c>
      <c r="D681" s="23" t="s">
        <v>1462</v>
      </c>
      <c r="E681" s="24" t="s">
        <v>1511</v>
      </c>
      <c r="F681" s="23">
        <v>1</v>
      </c>
      <c r="G681" s="23">
        <v>42</v>
      </c>
      <c r="H681" s="23">
        <v>46</v>
      </c>
      <c r="I681" s="23" t="s">
        <v>153</v>
      </c>
      <c r="J681" s="23" t="s">
        <v>154</v>
      </c>
      <c r="K681" s="23"/>
    </row>
    <row r="682" spans="2:11" x14ac:dyDescent="0.25">
      <c r="B682" s="25">
        <v>680</v>
      </c>
      <c r="C682" s="25" t="s">
        <v>1512</v>
      </c>
      <c r="D682" s="25" t="s">
        <v>1462</v>
      </c>
      <c r="E682" s="26" t="s">
        <v>1513</v>
      </c>
      <c r="F682" s="25">
        <v>2</v>
      </c>
      <c r="G682" s="25">
        <v>42</v>
      </c>
      <c r="H682" s="25">
        <v>93</v>
      </c>
      <c r="I682" s="25" t="s">
        <v>153</v>
      </c>
      <c r="J682" s="25" t="s">
        <v>154</v>
      </c>
      <c r="K682" s="25"/>
    </row>
    <row r="683" spans="2:11" x14ac:dyDescent="0.25">
      <c r="B683" s="23">
        <v>681</v>
      </c>
      <c r="C683" s="23" t="s">
        <v>1514</v>
      </c>
      <c r="D683" s="23" t="s">
        <v>1462</v>
      </c>
      <c r="E683" s="24" t="s">
        <v>1515</v>
      </c>
      <c r="F683" s="23">
        <v>8</v>
      </c>
      <c r="G683" s="23">
        <v>42</v>
      </c>
      <c r="H683" s="23">
        <v>372</v>
      </c>
      <c r="I683" s="23" t="s">
        <v>153</v>
      </c>
      <c r="J683" s="23" t="s">
        <v>154</v>
      </c>
      <c r="K683" s="23"/>
    </row>
    <row r="684" spans="2:11" x14ac:dyDescent="0.25">
      <c r="B684" s="25">
        <v>682</v>
      </c>
      <c r="C684" s="25" t="s">
        <v>1516</v>
      </c>
      <c r="D684" s="25" t="s">
        <v>1462</v>
      </c>
      <c r="E684" s="26" t="s">
        <v>1517</v>
      </c>
      <c r="F684" s="25">
        <v>1</v>
      </c>
      <c r="G684" s="25">
        <v>57</v>
      </c>
      <c r="H684" s="25">
        <v>59</v>
      </c>
      <c r="I684" s="25" t="s">
        <v>153</v>
      </c>
      <c r="J684" s="25" t="s">
        <v>154</v>
      </c>
      <c r="K684" s="25"/>
    </row>
    <row r="685" spans="2:11" x14ac:dyDescent="0.25">
      <c r="B685" s="23">
        <v>683</v>
      </c>
      <c r="C685" s="23" t="s">
        <v>1518</v>
      </c>
      <c r="D685" s="23" t="s">
        <v>1462</v>
      </c>
      <c r="E685" s="24" t="s">
        <v>1519</v>
      </c>
      <c r="F685" s="23">
        <v>1</v>
      </c>
      <c r="G685" s="23">
        <v>60</v>
      </c>
      <c r="H685" s="23">
        <v>70</v>
      </c>
      <c r="I685" s="23" t="s">
        <v>153</v>
      </c>
      <c r="J685" s="23" t="s">
        <v>154</v>
      </c>
      <c r="K685" s="23"/>
    </row>
    <row r="686" spans="2:11" x14ac:dyDescent="0.25">
      <c r="B686" s="25">
        <v>684</v>
      </c>
      <c r="C686" s="25" t="s">
        <v>1520</v>
      </c>
      <c r="D686" s="25" t="s">
        <v>1462</v>
      </c>
      <c r="E686" s="26" t="s">
        <v>1521</v>
      </c>
      <c r="F686" s="25">
        <v>1</v>
      </c>
      <c r="G686" s="25">
        <v>70</v>
      </c>
      <c r="H686" s="25">
        <v>73</v>
      </c>
      <c r="I686" s="25" t="s">
        <v>153</v>
      </c>
      <c r="J686" s="25" t="s">
        <v>154</v>
      </c>
      <c r="K686" s="25"/>
    </row>
    <row r="687" spans="2:11" x14ac:dyDescent="0.25">
      <c r="B687" s="23">
        <v>685</v>
      </c>
      <c r="C687" s="23" t="s">
        <v>1522</v>
      </c>
      <c r="D687" s="23" t="s">
        <v>1462</v>
      </c>
      <c r="E687" s="24" t="s">
        <v>1523</v>
      </c>
      <c r="F687" s="23">
        <v>1</v>
      </c>
      <c r="G687" s="23">
        <v>85</v>
      </c>
      <c r="H687" s="23">
        <v>96</v>
      </c>
      <c r="I687" s="23" t="s">
        <v>153</v>
      </c>
      <c r="J687" s="23" t="s">
        <v>154</v>
      </c>
      <c r="K687" s="23"/>
    </row>
    <row r="688" spans="2:11" x14ac:dyDescent="0.25">
      <c r="B688" s="25">
        <v>686</v>
      </c>
      <c r="C688" s="25" t="s">
        <v>1524</v>
      </c>
      <c r="D688" s="25" t="s">
        <v>1462</v>
      </c>
      <c r="E688" s="26" t="s">
        <v>1525</v>
      </c>
      <c r="F688" s="25">
        <v>1</v>
      </c>
      <c r="G688" s="25">
        <v>120</v>
      </c>
      <c r="H688" s="25">
        <v>135</v>
      </c>
      <c r="I688" s="25" t="s">
        <v>153</v>
      </c>
      <c r="J688" s="25" t="s">
        <v>154</v>
      </c>
      <c r="K688" s="25"/>
    </row>
    <row r="689" spans="2:11" x14ac:dyDescent="0.25">
      <c r="B689" s="23">
        <v>687</v>
      </c>
      <c r="C689" s="23" t="s">
        <v>1526</v>
      </c>
      <c r="D689" s="23" t="s">
        <v>1462</v>
      </c>
      <c r="E689" s="24" t="s">
        <v>1527</v>
      </c>
      <c r="F689" s="23">
        <v>1</v>
      </c>
      <c r="G689" s="23">
        <v>9</v>
      </c>
      <c r="H689" s="23">
        <v>14</v>
      </c>
      <c r="I689" s="23" t="s">
        <v>1464</v>
      </c>
      <c r="J689" s="23" t="s">
        <v>154</v>
      </c>
      <c r="K689" s="23"/>
    </row>
    <row r="690" spans="2:11" x14ac:dyDescent="0.25">
      <c r="B690" s="25">
        <v>688</v>
      </c>
      <c r="C690" s="25" t="s">
        <v>1528</v>
      </c>
      <c r="D690" s="25" t="s">
        <v>1462</v>
      </c>
      <c r="E690" s="26" t="s">
        <v>1529</v>
      </c>
      <c r="F690" s="25">
        <v>2</v>
      </c>
      <c r="G690" s="25">
        <v>9</v>
      </c>
      <c r="H690" s="25">
        <v>23</v>
      </c>
      <c r="I690" s="25" t="s">
        <v>1464</v>
      </c>
      <c r="J690" s="25" t="s">
        <v>154</v>
      </c>
      <c r="K690" s="25"/>
    </row>
    <row r="691" spans="2:11" x14ac:dyDescent="0.25">
      <c r="B691" s="23">
        <v>689</v>
      </c>
      <c r="C691" s="23" t="s">
        <v>1530</v>
      </c>
      <c r="D691" s="23" t="s">
        <v>1462</v>
      </c>
      <c r="E691" s="24" t="s">
        <v>1531</v>
      </c>
      <c r="F691" s="23">
        <v>1</v>
      </c>
      <c r="G691" s="23">
        <v>10</v>
      </c>
      <c r="H691" s="23">
        <v>15</v>
      </c>
      <c r="I691" s="23" t="s">
        <v>1464</v>
      </c>
      <c r="J691" s="23" t="s">
        <v>154</v>
      </c>
      <c r="K691" s="23"/>
    </row>
    <row r="692" spans="2:11" x14ac:dyDescent="0.25">
      <c r="B692" s="25">
        <v>690</v>
      </c>
      <c r="C692" s="25" t="s">
        <v>1532</v>
      </c>
      <c r="D692" s="25" t="s">
        <v>1462</v>
      </c>
      <c r="E692" s="26" t="s">
        <v>1533</v>
      </c>
      <c r="F692" s="25">
        <v>1</v>
      </c>
      <c r="G692" s="25">
        <v>13</v>
      </c>
      <c r="H692" s="25">
        <v>17</v>
      </c>
      <c r="I692" s="25" t="s">
        <v>1464</v>
      </c>
      <c r="J692" s="25" t="s">
        <v>154</v>
      </c>
      <c r="K692" s="25"/>
    </row>
    <row r="693" spans="2:11" x14ac:dyDescent="0.25">
      <c r="B693" s="23">
        <v>691</v>
      </c>
      <c r="C693" s="23" t="s">
        <v>1534</v>
      </c>
      <c r="D693" s="23" t="s">
        <v>1462</v>
      </c>
      <c r="E693" s="24" t="s">
        <v>1535</v>
      </c>
      <c r="F693" s="23">
        <v>1</v>
      </c>
      <c r="G693" s="23">
        <v>13</v>
      </c>
      <c r="H693" s="23">
        <v>15</v>
      </c>
      <c r="I693" s="23" t="s">
        <v>153</v>
      </c>
      <c r="J693" s="23" t="s">
        <v>154</v>
      </c>
      <c r="K693" s="23"/>
    </row>
    <row r="694" spans="2:11" x14ac:dyDescent="0.25">
      <c r="B694" s="25">
        <v>692</v>
      </c>
      <c r="C694" s="25" t="s">
        <v>1536</v>
      </c>
      <c r="D694" s="25" t="s">
        <v>1462</v>
      </c>
      <c r="E694" s="26" t="s">
        <v>1537</v>
      </c>
      <c r="F694" s="25">
        <v>2</v>
      </c>
      <c r="G694" s="25">
        <v>13</v>
      </c>
      <c r="H694" s="25">
        <v>31</v>
      </c>
      <c r="I694" s="25" t="s">
        <v>1464</v>
      </c>
      <c r="J694" s="25" t="s">
        <v>154</v>
      </c>
      <c r="K694" s="25"/>
    </row>
    <row r="695" spans="2:11" x14ac:dyDescent="0.25">
      <c r="B695" s="23">
        <v>693</v>
      </c>
      <c r="C695" s="23" t="s">
        <v>1538</v>
      </c>
      <c r="D695" s="23" t="s">
        <v>1462</v>
      </c>
      <c r="E695" s="24" t="s">
        <v>1539</v>
      </c>
      <c r="F695" s="23">
        <v>2</v>
      </c>
      <c r="G695" s="23">
        <v>13</v>
      </c>
      <c r="H695" s="23">
        <v>28</v>
      </c>
      <c r="I695" s="23" t="s">
        <v>153</v>
      </c>
      <c r="J695" s="23" t="s">
        <v>154</v>
      </c>
      <c r="K695" s="23"/>
    </row>
    <row r="696" spans="2:11" x14ac:dyDescent="0.25">
      <c r="B696" s="25">
        <v>694</v>
      </c>
      <c r="C696" s="25" t="s">
        <v>1540</v>
      </c>
      <c r="D696" s="25" t="s">
        <v>1462</v>
      </c>
      <c r="E696" s="26" t="s">
        <v>1541</v>
      </c>
      <c r="F696" s="25">
        <v>3</v>
      </c>
      <c r="G696" s="25">
        <v>13</v>
      </c>
      <c r="H696" s="25">
        <v>48</v>
      </c>
      <c r="I696" s="25" t="s">
        <v>1464</v>
      </c>
      <c r="J696" s="25" t="s">
        <v>154</v>
      </c>
      <c r="K696" s="25"/>
    </row>
    <row r="697" spans="2:11" x14ac:dyDescent="0.25">
      <c r="B697" s="23">
        <v>695</v>
      </c>
      <c r="C697" s="23" t="s">
        <v>1542</v>
      </c>
      <c r="D697" s="23" t="s">
        <v>1462</v>
      </c>
      <c r="E697" s="24" t="s">
        <v>1543</v>
      </c>
      <c r="F697" s="23">
        <v>1</v>
      </c>
      <c r="G697" s="23">
        <v>15</v>
      </c>
      <c r="H697" s="23">
        <v>20</v>
      </c>
      <c r="I697" s="23" t="s">
        <v>1464</v>
      </c>
      <c r="J697" s="23" t="s">
        <v>154</v>
      </c>
      <c r="K697" s="23"/>
    </row>
    <row r="698" spans="2:11" x14ac:dyDescent="0.25">
      <c r="B698" s="25">
        <v>696</v>
      </c>
      <c r="C698" s="25" t="s">
        <v>1544</v>
      </c>
      <c r="D698" s="25" t="s">
        <v>1462</v>
      </c>
      <c r="E698" s="26" t="s">
        <v>1545</v>
      </c>
      <c r="F698" s="25">
        <v>1</v>
      </c>
      <c r="G698" s="25">
        <v>17</v>
      </c>
      <c r="H698" s="25">
        <v>24</v>
      </c>
      <c r="I698" s="25" t="s">
        <v>1464</v>
      </c>
      <c r="J698" s="25" t="s">
        <v>154</v>
      </c>
      <c r="K698" s="25"/>
    </row>
    <row r="699" spans="2:11" x14ac:dyDescent="0.25">
      <c r="B699" s="23">
        <v>697</v>
      </c>
      <c r="C699" s="23" t="s">
        <v>1546</v>
      </c>
      <c r="D699" s="23" t="s">
        <v>1462</v>
      </c>
      <c r="E699" s="24" t="s">
        <v>1547</v>
      </c>
      <c r="F699" s="23">
        <v>2</v>
      </c>
      <c r="G699" s="23">
        <v>17</v>
      </c>
      <c r="H699" s="23">
        <v>48</v>
      </c>
      <c r="I699" s="23" t="s">
        <v>1464</v>
      </c>
      <c r="J699" s="23" t="s">
        <v>154</v>
      </c>
      <c r="K699" s="23"/>
    </row>
    <row r="700" spans="2:11" x14ac:dyDescent="0.25">
      <c r="B700" s="25">
        <v>698</v>
      </c>
      <c r="C700" s="25" t="s">
        <v>1548</v>
      </c>
      <c r="D700" s="25" t="s">
        <v>1462</v>
      </c>
      <c r="E700" s="26" t="s">
        <v>1549</v>
      </c>
      <c r="F700" s="25">
        <v>1</v>
      </c>
      <c r="G700" s="25">
        <v>18</v>
      </c>
      <c r="H700" s="25">
        <v>26</v>
      </c>
      <c r="I700" s="25" t="s">
        <v>1464</v>
      </c>
      <c r="J700" s="25" t="s">
        <v>154</v>
      </c>
      <c r="K700" s="25"/>
    </row>
    <row r="701" spans="2:11" x14ac:dyDescent="0.25">
      <c r="B701" s="23">
        <v>699</v>
      </c>
      <c r="C701" s="23" t="s">
        <v>1550</v>
      </c>
      <c r="D701" s="23" t="s">
        <v>1462</v>
      </c>
      <c r="E701" s="24" t="s">
        <v>1551</v>
      </c>
      <c r="F701" s="23">
        <v>1</v>
      </c>
      <c r="G701" s="23">
        <v>18</v>
      </c>
      <c r="H701" s="23">
        <v>20</v>
      </c>
      <c r="I701" s="23" t="s">
        <v>153</v>
      </c>
      <c r="J701" s="23" t="s">
        <v>154</v>
      </c>
      <c r="K701" s="23"/>
    </row>
    <row r="702" spans="2:11" x14ac:dyDescent="0.25">
      <c r="B702" s="25">
        <v>700</v>
      </c>
      <c r="C702" s="25" t="s">
        <v>1552</v>
      </c>
      <c r="D702" s="25" t="s">
        <v>1462</v>
      </c>
      <c r="E702" s="26" t="s">
        <v>1553</v>
      </c>
      <c r="F702" s="25">
        <v>2</v>
      </c>
      <c r="G702" s="25">
        <v>18</v>
      </c>
      <c r="H702" s="25">
        <v>45</v>
      </c>
      <c r="I702" s="25" t="s">
        <v>1464</v>
      </c>
      <c r="J702" s="25" t="s">
        <v>154</v>
      </c>
      <c r="K702" s="25"/>
    </row>
    <row r="703" spans="2:11" x14ac:dyDescent="0.25">
      <c r="B703" s="23">
        <v>701</v>
      </c>
      <c r="C703" s="23" t="s">
        <v>1554</v>
      </c>
      <c r="D703" s="23" t="s">
        <v>1462</v>
      </c>
      <c r="E703" s="24" t="s">
        <v>1555</v>
      </c>
      <c r="F703" s="23">
        <v>2</v>
      </c>
      <c r="G703" s="23">
        <v>18</v>
      </c>
      <c r="H703" s="23">
        <v>38</v>
      </c>
      <c r="I703" s="23" t="s">
        <v>153</v>
      </c>
      <c r="J703" s="23" t="s">
        <v>154</v>
      </c>
      <c r="K703" s="23"/>
    </row>
    <row r="704" spans="2:11" x14ac:dyDescent="0.25">
      <c r="B704" s="25">
        <v>702</v>
      </c>
      <c r="C704" s="25" t="s">
        <v>1556</v>
      </c>
      <c r="D704" s="25" t="s">
        <v>1462</v>
      </c>
      <c r="E704" s="26" t="s">
        <v>1557</v>
      </c>
      <c r="F704" s="25">
        <v>2</v>
      </c>
      <c r="G704" s="25">
        <v>18</v>
      </c>
      <c r="H704" s="25">
        <v>90</v>
      </c>
      <c r="I704" s="25" t="s">
        <v>1464</v>
      </c>
      <c r="J704" s="25" t="s">
        <v>154</v>
      </c>
      <c r="K704" s="25"/>
    </row>
    <row r="705" spans="2:11" x14ac:dyDescent="0.25">
      <c r="B705" s="23">
        <v>703</v>
      </c>
      <c r="C705" s="23" t="s">
        <v>1558</v>
      </c>
      <c r="D705" s="23" t="s">
        <v>1462</v>
      </c>
      <c r="E705" s="24" t="s">
        <v>1559</v>
      </c>
      <c r="F705" s="23">
        <v>1</v>
      </c>
      <c r="G705" s="23">
        <v>20</v>
      </c>
      <c r="H705" s="23">
        <v>23</v>
      </c>
      <c r="I705" s="23" t="s">
        <v>1464</v>
      </c>
      <c r="J705" s="23" t="s">
        <v>154</v>
      </c>
      <c r="K705" s="23"/>
    </row>
    <row r="706" spans="2:11" x14ac:dyDescent="0.25">
      <c r="B706" s="25">
        <v>704</v>
      </c>
      <c r="C706" s="25" t="s">
        <v>1560</v>
      </c>
      <c r="D706" s="25" t="s">
        <v>1462</v>
      </c>
      <c r="E706" s="26" t="s">
        <v>1561</v>
      </c>
      <c r="F706" s="25">
        <v>2</v>
      </c>
      <c r="G706" s="25">
        <v>20</v>
      </c>
      <c r="H706" s="25">
        <v>46</v>
      </c>
      <c r="I706" s="25" t="s">
        <v>1464</v>
      </c>
      <c r="J706" s="25" t="s">
        <v>154</v>
      </c>
      <c r="K706" s="25"/>
    </row>
    <row r="707" spans="2:11" x14ac:dyDescent="0.25">
      <c r="B707" s="23">
        <v>705</v>
      </c>
      <c r="C707" s="23" t="s">
        <v>1562</v>
      </c>
      <c r="D707" s="23" t="s">
        <v>1462</v>
      </c>
      <c r="E707" s="24" t="s">
        <v>1563</v>
      </c>
      <c r="F707" s="23">
        <v>1</v>
      </c>
      <c r="G707" s="23">
        <v>22</v>
      </c>
      <c r="H707" s="23">
        <v>24</v>
      </c>
      <c r="I707" s="23" t="s">
        <v>1464</v>
      </c>
      <c r="J707" s="23" t="s">
        <v>154</v>
      </c>
      <c r="K707" s="23"/>
    </row>
    <row r="708" spans="2:11" x14ac:dyDescent="0.25">
      <c r="B708" s="25">
        <v>706</v>
      </c>
      <c r="C708" s="25" t="s">
        <v>1564</v>
      </c>
      <c r="D708" s="25" t="s">
        <v>1462</v>
      </c>
      <c r="E708" s="26" t="s">
        <v>1565</v>
      </c>
      <c r="F708" s="25">
        <v>2</v>
      </c>
      <c r="G708" s="25">
        <v>22</v>
      </c>
      <c r="H708" s="25">
        <v>48</v>
      </c>
      <c r="I708" s="25" t="s">
        <v>1464</v>
      </c>
      <c r="J708" s="25" t="s">
        <v>154</v>
      </c>
      <c r="K708" s="25"/>
    </row>
    <row r="709" spans="2:11" x14ac:dyDescent="0.25">
      <c r="B709" s="23">
        <v>707</v>
      </c>
      <c r="C709" s="23" t="s">
        <v>1566</v>
      </c>
      <c r="D709" s="23" t="s">
        <v>1462</v>
      </c>
      <c r="E709" s="24" t="s">
        <v>1567</v>
      </c>
      <c r="F709" s="23">
        <v>3</v>
      </c>
      <c r="G709" s="23">
        <v>22</v>
      </c>
      <c r="H709" s="23">
        <v>72</v>
      </c>
      <c r="I709" s="23" t="s">
        <v>1464</v>
      </c>
      <c r="J709" s="23" t="s">
        <v>154</v>
      </c>
      <c r="K709" s="23"/>
    </row>
    <row r="710" spans="2:11" x14ac:dyDescent="0.25">
      <c r="B710" s="25">
        <v>708</v>
      </c>
      <c r="C710" s="25" t="s">
        <v>1568</v>
      </c>
      <c r="D710" s="25" t="s">
        <v>1462</v>
      </c>
      <c r="E710" s="26" t="s">
        <v>1569</v>
      </c>
      <c r="F710" s="25">
        <v>1</v>
      </c>
      <c r="G710" s="25">
        <v>23</v>
      </c>
      <c r="H710" s="25">
        <v>27</v>
      </c>
      <c r="I710" s="25" t="s">
        <v>1464</v>
      </c>
      <c r="J710" s="25" t="s">
        <v>154</v>
      </c>
      <c r="K710" s="25"/>
    </row>
    <row r="711" spans="2:11" x14ac:dyDescent="0.25">
      <c r="B711" s="23">
        <v>709</v>
      </c>
      <c r="C711" s="23" t="s">
        <v>1570</v>
      </c>
      <c r="D711" s="23" t="s">
        <v>1462</v>
      </c>
      <c r="E711" s="24" t="s">
        <v>1571</v>
      </c>
      <c r="F711" s="23">
        <v>1</v>
      </c>
      <c r="G711" s="23">
        <v>25</v>
      </c>
      <c r="H711" s="23">
        <v>33</v>
      </c>
      <c r="I711" s="23" t="s">
        <v>1464</v>
      </c>
      <c r="J711" s="23" t="s">
        <v>154</v>
      </c>
      <c r="K711" s="23"/>
    </row>
    <row r="712" spans="2:11" x14ac:dyDescent="0.25">
      <c r="B712" s="25">
        <v>710</v>
      </c>
      <c r="C712" s="25" t="s">
        <v>1572</v>
      </c>
      <c r="D712" s="25" t="s">
        <v>1462</v>
      </c>
      <c r="E712" s="26" t="s">
        <v>1573</v>
      </c>
      <c r="F712" s="25">
        <v>2</v>
      </c>
      <c r="G712" s="25">
        <v>25</v>
      </c>
      <c r="H712" s="25">
        <v>66</v>
      </c>
      <c r="I712" s="25" t="s">
        <v>1464</v>
      </c>
      <c r="J712" s="25" t="s">
        <v>154</v>
      </c>
      <c r="K712" s="25"/>
    </row>
    <row r="713" spans="2:11" x14ac:dyDescent="0.25">
      <c r="B713" s="23">
        <v>711</v>
      </c>
      <c r="C713" s="23" t="s">
        <v>1574</v>
      </c>
      <c r="D713" s="23" t="s">
        <v>1462</v>
      </c>
      <c r="E713" s="24" t="s">
        <v>1575</v>
      </c>
      <c r="F713" s="23">
        <v>1</v>
      </c>
      <c r="G713" s="23">
        <v>26</v>
      </c>
      <c r="H713" s="23">
        <v>33</v>
      </c>
      <c r="I713" s="23" t="s">
        <v>1464</v>
      </c>
      <c r="J713" s="23" t="s">
        <v>154</v>
      </c>
      <c r="K713" s="23"/>
    </row>
    <row r="714" spans="2:11" x14ac:dyDescent="0.25">
      <c r="B714" s="25">
        <v>712</v>
      </c>
      <c r="C714" s="25" t="s">
        <v>1576</v>
      </c>
      <c r="D714" s="25" t="s">
        <v>1462</v>
      </c>
      <c r="E714" s="26" t="s">
        <v>1577</v>
      </c>
      <c r="F714" s="25">
        <v>1</v>
      </c>
      <c r="G714" s="25">
        <v>26</v>
      </c>
      <c r="H714" s="25">
        <v>27</v>
      </c>
      <c r="I714" s="25" t="s">
        <v>153</v>
      </c>
      <c r="J714" s="25" t="s">
        <v>154</v>
      </c>
      <c r="K714" s="25"/>
    </row>
    <row r="715" spans="2:11" x14ac:dyDescent="0.25">
      <c r="B715" s="23">
        <v>713</v>
      </c>
      <c r="C715" s="23" t="s">
        <v>1578</v>
      </c>
      <c r="D715" s="23" t="s">
        <v>1462</v>
      </c>
      <c r="E715" s="24" t="s">
        <v>1579</v>
      </c>
      <c r="F715" s="23">
        <v>2</v>
      </c>
      <c r="G715" s="23">
        <v>26</v>
      </c>
      <c r="H715" s="23">
        <v>66</v>
      </c>
      <c r="I715" s="23" t="s">
        <v>1464</v>
      </c>
      <c r="J715" s="23" t="s">
        <v>154</v>
      </c>
      <c r="K715" s="23"/>
    </row>
    <row r="716" spans="2:11" x14ac:dyDescent="0.25">
      <c r="B716" s="25">
        <v>714</v>
      </c>
      <c r="C716" s="25" t="s">
        <v>1580</v>
      </c>
      <c r="D716" s="25" t="s">
        <v>1462</v>
      </c>
      <c r="E716" s="26" t="s">
        <v>1581</v>
      </c>
      <c r="F716" s="25">
        <v>2</v>
      </c>
      <c r="G716" s="25">
        <v>26</v>
      </c>
      <c r="H716" s="25">
        <v>50</v>
      </c>
      <c r="I716" s="25" t="s">
        <v>153</v>
      </c>
      <c r="J716" s="25" t="s">
        <v>154</v>
      </c>
      <c r="K716" s="25"/>
    </row>
    <row r="717" spans="2:11" x14ac:dyDescent="0.25">
      <c r="B717" s="23">
        <v>715</v>
      </c>
      <c r="C717" s="23" t="s">
        <v>1582</v>
      </c>
      <c r="D717" s="23" t="s">
        <v>1462</v>
      </c>
      <c r="E717" s="24" t="s">
        <v>1583</v>
      </c>
      <c r="F717" s="23">
        <v>3</v>
      </c>
      <c r="G717" s="23">
        <v>26</v>
      </c>
      <c r="H717" s="23">
        <v>99</v>
      </c>
      <c r="I717" s="23" t="s">
        <v>1464</v>
      </c>
      <c r="J717" s="23" t="s">
        <v>154</v>
      </c>
      <c r="K717" s="23"/>
    </row>
    <row r="718" spans="2:11" x14ac:dyDescent="0.25">
      <c r="B718" s="25">
        <v>716</v>
      </c>
      <c r="C718" s="25" t="s">
        <v>1584</v>
      </c>
      <c r="D718" s="25" t="s">
        <v>1462</v>
      </c>
      <c r="E718" s="26" t="s">
        <v>1585</v>
      </c>
      <c r="F718" s="25">
        <v>6</v>
      </c>
      <c r="G718" s="25">
        <v>26</v>
      </c>
      <c r="H718" s="25">
        <v>150</v>
      </c>
      <c r="I718" s="25" t="s">
        <v>153</v>
      </c>
      <c r="J718" s="25" t="s">
        <v>154</v>
      </c>
      <c r="K718" s="25"/>
    </row>
    <row r="719" spans="2:11" x14ac:dyDescent="0.25">
      <c r="B719" s="23">
        <v>717</v>
      </c>
      <c r="C719" s="23" t="s">
        <v>1586</v>
      </c>
      <c r="D719" s="23" t="s">
        <v>1462</v>
      </c>
      <c r="E719" s="24" t="s">
        <v>1587</v>
      </c>
      <c r="F719" s="23">
        <v>1</v>
      </c>
      <c r="G719" s="23">
        <v>28</v>
      </c>
      <c r="H719" s="23">
        <v>33</v>
      </c>
      <c r="I719" s="23" t="s">
        <v>1464</v>
      </c>
      <c r="J719" s="23" t="s">
        <v>154</v>
      </c>
      <c r="K719" s="23"/>
    </row>
    <row r="720" spans="2:11" x14ac:dyDescent="0.25">
      <c r="B720" s="25">
        <v>718</v>
      </c>
      <c r="C720" s="25" t="s">
        <v>1588</v>
      </c>
      <c r="D720" s="25" t="s">
        <v>1462</v>
      </c>
      <c r="E720" s="26" t="s">
        <v>1587</v>
      </c>
      <c r="F720" s="25">
        <v>1</v>
      </c>
      <c r="G720" s="25">
        <v>28</v>
      </c>
      <c r="H720" s="25">
        <v>31</v>
      </c>
      <c r="I720" s="25" t="s">
        <v>153</v>
      </c>
      <c r="J720" s="25" t="s">
        <v>154</v>
      </c>
      <c r="K720" s="25"/>
    </row>
    <row r="721" spans="2:11" x14ac:dyDescent="0.25">
      <c r="B721" s="23">
        <v>719</v>
      </c>
      <c r="C721" s="23" t="s">
        <v>1589</v>
      </c>
      <c r="D721" s="23" t="s">
        <v>1462</v>
      </c>
      <c r="E721" s="24" t="s">
        <v>1590</v>
      </c>
      <c r="F721" s="23">
        <v>2</v>
      </c>
      <c r="G721" s="23">
        <v>28</v>
      </c>
      <c r="H721" s="23">
        <v>60</v>
      </c>
      <c r="I721" s="23" t="s">
        <v>153</v>
      </c>
      <c r="J721" s="23" t="s">
        <v>154</v>
      </c>
      <c r="K721" s="23"/>
    </row>
    <row r="722" spans="2:11" x14ac:dyDescent="0.25">
      <c r="B722" s="25">
        <v>720</v>
      </c>
      <c r="C722" s="25" t="s">
        <v>1591</v>
      </c>
      <c r="D722" s="25" t="s">
        <v>1462</v>
      </c>
      <c r="E722" s="26" t="s">
        <v>1592</v>
      </c>
      <c r="F722" s="25">
        <v>1</v>
      </c>
      <c r="G722" s="25">
        <v>5</v>
      </c>
      <c r="H722" s="25">
        <v>9</v>
      </c>
      <c r="I722" s="25" t="s">
        <v>1464</v>
      </c>
      <c r="J722" s="25" t="s">
        <v>154</v>
      </c>
      <c r="K722" s="25"/>
    </row>
    <row r="723" spans="2:11" x14ac:dyDescent="0.25">
      <c r="B723" s="23">
        <v>721</v>
      </c>
      <c r="C723" s="23" t="s">
        <v>1593</v>
      </c>
      <c r="D723" s="23" t="s">
        <v>1462</v>
      </c>
      <c r="E723" s="24" t="s">
        <v>1594</v>
      </c>
      <c r="F723" s="23">
        <v>2</v>
      </c>
      <c r="G723" s="23">
        <v>5</v>
      </c>
      <c r="H723" s="23">
        <v>18</v>
      </c>
      <c r="I723" s="23" t="s">
        <v>1464</v>
      </c>
      <c r="J723" s="23" t="s">
        <v>154</v>
      </c>
      <c r="K723" s="23"/>
    </row>
    <row r="724" spans="2:11" x14ac:dyDescent="0.25">
      <c r="B724" s="25">
        <v>722</v>
      </c>
      <c r="C724" s="25" t="s">
        <v>1595</v>
      </c>
      <c r="D724" s="25" t="s">
        <v>1462</v>
      </c>
      <c r="E724" s="26" t="s">
        <v>1596</v>
      </c>
      <c r="F724" s="25">
        <v>1</v>
      </c>
      <c r="G724" s="25">
        <v>7</v>
      </c>
      <c r="H724" s="25">
        <v>10</v>
      </c>
      <c r="I724" s="25" t="s">
        <v>1464</v>
      </c>
      <c r="J724" s="25" t="s">
        <v>154</v>
      </c>
      <c r="K724" s="25"/>
    </row>
    <row r="725" spans="2:11" x14ac:dyDescent="0.25">
      <c r="B725" s="23">
        <v>723</v>
      </c>
      <c r="C725" s="23" t="s">
        <v>1597</v>
      </c>
      <c r="D725" s="23" t="s">
        <v>1462</v>
      </c>
      <c r="E725" s="24" t="s">
        <v>1598</v>
      </c>
      <c r="F725" s="23">
        <v>2</v>
      </c>
      <c r="G725" s="23">
        <v>7</v>
      </c>
      <c r="H725" s="23">
        <v>21</v>
      </c>
      <c r="I725" s="23" t="s">
        <v>1464</v>
      </c>
      <c r="J725" s="23" t="s">
        <v>154</v>
      </c>
      <c r="K725" s="23"/>
    </row>
    <row r="726" spans="2:11" x14ac:dyDescent="0.25">
      <c r="B726" s="25">
        <v>724</v>
      </c>
      <c r="C726" s="25" t="s">
        <v>1599</v>
      </c>
      <c r="D726" s="25" t="s">
        <v>1462</v>
      </c>
      <c r="E726" s="26" t="s">
        <v>1600</v>
      </c>
      <c r="F726" s="25">
        <v>1</v>
      </c>
      <c r="G726" s="25">
        <v>9</v>
      </c>
      <c r="H726" s="25">
        <v>12</v>
      </c>
      <c r="I726" s="25" t="s">
        <v>1464</v>
      </c>
      <c r="J726" s="25" t="s">
        <v>154</v>
      </c>
      <c r="K726" s="25"/>
    </row>
    <row r="727" spans="2:11" x14ac:dyDescent="0.25">
      <c r="B727" s="23">
        <v>725</v>
      </c>
      <c r="C727" s="23" t="s">
        <v>1601</v>
      </c>
      <c r="D727" s="23" t="s">
        <v>1462</v>
      </c>
      <c r="E727" s="24" t="s">
        <v>1602</v>
      </c>
      <c r="F727" s="23">
        <v>2</v>
      </c>
      <c r="G727" s="23">
        <v>9</v>
      </c>
      <c r="H727" s="23">
        <v>23</v>
      </c>
      <c r="I727" s="23" t="s">
        <v>1464</v>
      </c>
      <c r="J727" s="23" t="s">
        <v>154</v>
      </c>
      <c r="K727" s="23"/>
    </row>
    <row r="728" spans="2:11" x14ac:dyDescent="0.25">
      <c r="B728" s="25">
        <v>726</v>
      </c>
      <c r="C728" s="25" t="s">
        <v>1603</v>
      </c>
      <c r="D728" s="25" t="s">
        <v>1462</v>
      </c>
      <c r="E728" s="26" t="s">
        <v>1604</v>
      </c>
      <c r="F728" s="25">
        <v>3</v>
      </c>
      <c r="G728" s="25">
        <v>9</v>
      </c>
      <c r="H728" s="25">
        <v>34</v>
      </c>
      <c r="I728" s="25" t="s">
        <v>1464</v>
      </c>
      <c r="J728" s="25" t="s">
        <v>154</v>
      </c>
      <c r="K728" s="25"/>
    </row>
    <row r="729" spans="2:11" x14ac:dyDescent="0.25">
      <c r="B729" s="23">
        <v>727</v>
      </c>
      <c r="C729" s="23" t="s">
        <v>1605</v>
      </c>
      <c r="D729" s="23" t="s">
        <v>1462</v>
      </c>
      <c r="E729" s="24" t="s">
        <v>1606</v>
      </c>
      <c r="F729" s="23">
        <v>1</v>
      </c>
      <c r="G729" s="23">
        <v>13</v>
      </c>
      <c r="H729" s="23">
        <v>17</v>
      </c>
      <c r="I729" s="23" t="s">
        <v>1464</v>
      </c>
      <c r="J729" s="23" t="s">
        <v>154</v>
      </c>
      <c r="K729" s="23"/>
    </row>
    <row r="730" spans="2:11" x14ac:dyDescent="0.25">
      <c r="B730" s="25">
        <v>728</v>
      </c>
      <c r="C730" s="25" t="s">
        <v>1607</v>
      </c>
      <c r="D730" s="25" t="s">
        <v>1462</v>
      </c>
      <c r="E730" s="26" t="s">
        <v>1606</v>
      </c>
      <c r="F730" s="25">
        <v>1</v>
      </c>
      <c r="G730" s="25">
        <v>13</v>
      </c>
      <c r="H730" s="25">
        <v>15</v>
      </c>
      <c r="I730" s="25" t="s">
        <v>153</v>
      </c>
      <c r="J730" s="25" t="s">
        <v>154</v>
      </c>
      <c r="K730" s="25"/>
    </row>
    <row r="731" spans="2:11" x14ac:dyDescent="0.25">
      <c r="B731" s="23">
        <v>729</v>
      </c>
      <c r="C731" s="23" t="s">
        <v>1608</v>
      </c>
      <c r="D731" s="23" t="s">
        <v>1462</v>
      </c>
      <c r="E731" s="24" t="s">
        <v>1609</v>
      </c>
      <c r="F731" s="23">
        <v>2</v>
      </c>
      <c r="G731" s="23">
        <v>13</v>
      </c>
      <c r="H731" s="23">
        <v>31</v>
      </c>
      <c r="I731" s="23" t="s">
        <v>1464</v>
      </c>
      <c r="J731" s="23" t="s">
        <v>154</v>
      </c>
      <c r="K731" s="23"/>
    </row>
    <row r="732" spans="2:11" x14ac:dyDescent="0.25">
      <c r="B732" s="25">
        <v>730</v>
      </c>
      <c r="C732" s="25" t="s">
        <v>1610</v>
      </c>
      <c r="D732" s="25" t="s">
        <v>1462</v>
      </c>
      <c r="E732" s="26" t="s">
        <v>1609</v>
      </c>
      <c r="F732" s="25">
        <v>2</v>
      </c>
      <c r="G732" s="25">
        <v>13</v>
      </c>
      <c r="H732" s="25">
        <v>28</v>
      </c>
      <c r="I732" s="25" t="s">
        <v>153</v>
      </c>
      <c r="J732" s="25" t="s">
        <v>154</v>
      </c>
      <c r="K732" s="25"/>
    </row>
    <row r="733" spans="2:11" x14ac:dyDescent="0.25">
      <c r="B733" s="23">
        <v>731</v>
      </c>
      <c r="C733" s="23" t="s">
        <v>1611</v>
      </c>
      <c r="D733" s="23" t="s">
        <v>1462</v>
      </c>
      <c r="E733" s="24" t="s">
        <v>1612</v>
      </c>
      <c r="F733" s="23">
        <v>3</v>
      </c>
      <c r="G733" s="23">
        <v>13</v>
      </c>
      <c r="H733" s="23">
        <v>48</v>
      </c>
      <c r="I733" s="23" t="s">
        <v>1464</v>
      </c>
      <c r="J733" s="23" t="s">
        <v>154</v>
      </c>
      <c r="K733" s="23"/>
    </row>
    <row r="734" spans="2:11" x14ac:dyDescent="0.25">
      <c r="B734" s="25">
        <v>732</v>
      </c>
      <c r="C734" s="25" t="s">
        <v>1613</v>
      </c>
      <c r="D734" s="25" t="s">
        <v>1462</v>
      </c>
      <c r="E734" s="26" t="s">
        <v>1614</v>
      </c>
      <c r="F734" s="25">
        <v>1</v>
      </c>
      <c r="G734" s="25">
        <v>18</v>
      </c>
      <c r="H734" s="25">
        <v>24</v>
      </c>
      <c r="I734" s="25" t="s">
        <v>1464</v>
      </c>
      <c r="J734" s="25" t="s">
        <v>154</v>
      </c>
      <c r="K734" s="25"/>
    </row>
    <row r="735" spans="2:11" x14ac:dyDescent="0.25">
      <c r="B735" s="23">
        <v>733</v>
      </c>
      <c r="C735" s="23" t="s">
        <v>1615</v>
      </c>
      <c r="D735" s="23" t="s">
        <v>1462</v>
      </c>
      <c r="E735" s="24" t="s">
        <v>1616</v>
      </c>
      <c r="F735" s="23">
        <v>1</v>
      </c>
      <c r="G735" s="23">
        <v>18</v>
      </c>
      <c r="H735" s="23">
        <v>20</v>
      </c>
      <c r="I735" s="23" t="s">
        <v>153</v>
      </c>
      <c r="J735" s="23" t="s">
        <v>154</v>
      </c>
      <c r="K735" s="23"/>
    </row>
    <row r="736" spans="2:11" x14ac:dyDescent="0.25">
      <c r="B736" s="25">
        <v>734</v>
      </c>
      <c r="C736" s="25" t="s">
        <v>1617</v>
      </c>
      <c r="D736" s="25" t="s">
        <v>1462</v>
      </c>
      <c r="E736" s="26" t="s">
        <v>1618</v>
      </c>
      <c r="F736" s="25">
        <v>2</v>
      </c>
      <c r="G736" s="25">
        <v>18</v>
      </c>
      <c r="H736" s="25">
        <v>38</v>
      </c>
      <c r="I736" s="25" t="s">
        <v>1464</v>
      </c>
      <c r="J736" s="25" t="s">
        <v>154</v>
      </c>
      <c r="K736" s="25"/>
    </row>
    <row r="737" spans="2:11" x14ac:dyDescent="0.25">
      <c r="B737" s="23">
        <v>735</v>
      </c>
      <c r="C737" s="23" t="s">
        <v>1619</v>
      </c>
      <c r="D737" s="23" t="s">
        <v>1462</v>
      </c>
      <c r="E737" s="24" t="s">
        <v>1620</v>
      </c>
      <c r="F737" s="23">
        <v>1</v>
      </c>
      <c r="G737" s="23">
        <v>22</v>
      </c>
      <c r="H737" s="23">
        <v>27</v>
      </c>
      <c r="I737" s="23" t="s">
        <v>1464</v>
      </c>
      <c r="J737" s="23" t="s">
        <v>154</v>
      </c>
      <c r="K737" s="23"/>
    </row>
    <row r="738" spans="2:11" x14ac:dyDescent="0.25">
      <c r="B738" s="25">
        <v>736</v>
      </c>
      <c r="C738" s="25" t="s">
        <v>1621</v>
      </c>
      <c r="D738" s="25" t="s">
        <v>1462</v>
      </c>
      <c r="E738" s="26" t="s">
        <v>1622</v>
      </c>
      <c r="F738" s="25">
        <v>2</v>
      </c>
      <c r="G738" s="25">
        <v>22</v>
      </c>
      <c r="H738" s="25">
        <v>54</v>
      </c>
      <c r="I738" s="25" t="s">
        <v>1464</v>
      </c>
      <c r="J738" s="25" t="s">
        <v>154</v>
      </c>
      <c r="K738" s="25"/>
    </row>
    <row r="739" spans="2:11" x14ac:dyDescent="0.25">
      <c r="B739" s="23">
        <v>737</v>
      </c>
      <c r="C739" s="23" t="s">
        <v>1623</v>
      </c>
      <c r="D739" s="23" t="s">
        <v>1462</v>
      </c>
      <c r="E739" s="24" t="s">
        <v>1624</v>
      </c>
      <c r="F739" s="23">
        <v>4</v>
      </c>
      <c r="G739" s="23">
        <v>22</v>
      </c>
      <c r="H739" s="23">
        <v>108</v>
      </c>
      <c r="I739" s="23" t="s">
        <v>1464</v>
      </c>
      <c r="J739" s="23" t="s">
        <v>154</v>
      </c>
      <c r="K739" s="23"/>
    </row>
    <row r="740" spans="2:11" x14ac:dyDescent="0.25">
      <c r="B740" s="25">
        <v>738</v>
      </c>
      <c r="C740" s="25" t="s">
        <v>1625</v>
      </c>
      <c r="D740" s="25" t="s">
        <v>1462</v>
      </c>
      <c r="E740" s="26" t="s">
        <v>1626</v>
      </c>
      <c r="F740" s="25">
        <v>1</v>
      </c>
      <c r="G740" s="25">
        <v>24</v>
      </c>
      <c r="H740" s="25">
        <v>32</v>
      </c>
      <c r="I740" s="25" t="s">
        <v>1464</v>
      </c>
      <c r="J740" s="25" t="s">
        <v>154</v>
      </c>
      <c r="K740" s="25"/>
    </row>
    <row r="741" spans="2:11" x14ac:dyDescent="0.25">
      <c r="B741" s="23">
        <v>739</v>
      </c>
      <c r="C741" s="23" t="s">
        <v>1627</v>
      </c>
      <c r="D741" s="23" t="s">
        <v>1462</v>
      </c>
      <c r="E741" s="24" t="s">
        <v>1628</v>
      </c>
      <c r="F741" s="23">
        <v>1</v>
      </c>
      <c r="G741" s="23">
        <v>26</v>
      </c>
      <c r="H741" s="23">
        <v>32</v>
      </c>
      <c r="I741" s="23" t="s">
        <v>1464</v>
      </c>
      <c r="J741" s="23" t="s">
        <v>154</v>
      </c>
      <c r="K741" s="23"/>
    </row>
    <row r="742" spans="2:11" x14ac:dyDescent="0.25">
      <c r="B742" s="25">
        <v>740</v>
      </c>
      <c r="C742" s="25" t="s">
        <v>1629</v>
      </c>
      <c r="D742" s="25" t="s">
        <v>1462</v>
      </c>
      <c r="E742" s="26" t="s">
        <v>1628</v>
      </c>
      <c r="F742" s="25">
        <v>1</v>
      </c>
      <c r="G742" s="25">
        <v>26</v>
      </c>
      <c r="H742" s="25">
        <v>27</v>
      </c>
      <c r="I742" s="25" t="s">
        <v>153</v>
      </c>
      <c r="J742" s="25" t="s">
        <v>154</v>
      </c>
      <c r="K742" s="25"/>
    </row>
    <row r="743" spans="2:11" x14ac:dyDescent="0.25">
      <c r="B743" s="23">
        <v>741</v>
      </c>
      <c r="C743" s="23" t="s">
        <v>1630</v>
      </c>
      <c r="D743" s="23" t="s">
        <v>1462</v>
      </c>
      <c r="E743" s="24" t="s">
        <v>1631</v>
      </c>
      <c r="F743" s="23">
        <v>2</v>
      </c>
      <c r="G743" s="23">
        <v>26</v>
      </c>
      <c r="H743" s="23">
        <v>51</v>
      </c>
      <c r="I743" s="23" t="s">
        <v>153</v>
      </c>
      <c r="J743" s="23" t="s">
        <v>154</v>
      </c>
      <c r="K743" s="23"/>
    </row>
    <row r="744" spans="2:11" x14ac:dyDescent="0.25">
      <c r="B744" s="25">
        <v>742</v>
      </c>
      <c r="C744" s="25" t="s">
        <v>1632</v>
      </c>
      <c r="D744" s="25" t="s">
        <v>1462</v>
      </c>
      <c r="E744" s="26" t="s">
        <v>1633</v>
      </c>
      <c r="F744" s="25">
        <v>1</v>
      </c>
      <c r="G744" s="25">
        <v>28</v>
      </c>
      <c r="H744" s="25">
        <v>33</v>
      </c>
      <c r="I744" s="25" t="s">
        <v>1464</v>
      </c>
      <c r="J744" s="25" t="s">
        <v>154</v>
      </c>
      <c r="K744" s="25"/>
    </row>
    <row r="745" spans="2:11" x14ac:dyDescent="0.25">
      <c r="B745" s="23">
        <v>743</v>
      </c>
      <c r="C745" s="23" t="s">
        <v>1634</v>
      </c>
      <c r="D745" s="23" t="s">
        <v>1462</v>
      </c>
      <c r="E745" s="24" t="s">
        <v>1635</v>
      </c>
      <c r="F745" s="23">
        <v>2</v>
      </c>
      <c r="G745" s="23">
        <v>28</v>
      </c>
      <c r="H745" s="23">
        <v>66</v>
      </c>
      <c r="I745" s="23" t="s">
        <v>1464</v>
      </c>
      <c r="J745" s="23" t="s">
        <v>154</v>
      </c>
      <c r="K745" s="23"/>
    </row>
    <row r="746" spans="2:11" x14ac:dyDescent="0.25">
      <c r="B746" s="25">
        <v>744</v>
      </c>
      <c r="C746" s="25" t="s">
        <v>1636</v>
      </c>
      <c r="D746" s="25" t="s">
        <v>1462</v>
      </c>
      <c r="E746" s="26" t="s">
        <v>1637</v>
      </c>
      <c r="F746" s="25">
        <v>1</v>
      </c>
      <c r="G746" s="25">
        <v>32</v>
      </c>
      <c r="H746" s="25">
        <v>34</v>
      </c>
      <c r="I746" s="25" t="s">
        <v>153</v>
      </c>
      <c r="J746" s="25" t="s">
        <v>154</v>
      </c>
      <c r="K746" s="25"/>
    </row>
    <row r="747" spans="2:11" x14ac:dyDescent="0.25">
      <c r="B747" s="23">
        <v>745</v>
      </c>
      <c r="C747" s="23" t="s">
        <v>1638</v>
      </c>
      <c r="D747" s="23" t="s">
        <v>1462</v>
      </c>
      <c r="E747" s="24" t="s">
        <v>1639</v>
      </c>
      <c r="F747" s="23">
        <v>2</v>
      </c>
      <c r="G747" s="23">
        <v>32</v>
      </c>
      <c r="H747" s="23">
        <v>62</v>
      </c>
      <c r="I747" s="23" t="s">
        <v>153</v>
      </c>
      <c r="J747" s="23" t="s">
        <v>154</v>
      </c>
      <c r="K747" s="23"/>
    </row>
    <row r="748" spans="2:11" x14ac:dyDescent="0.25">
      <c r="B748" s="25">
        <v>746</v>
      </c>
      <c r="C748" s="25" t="s">
        <v>1640</v>
      </c>
      <c r="D748" s="25" t="s">
        <v>1462</v>
      </c>
      <c r="E748" s="26" t="s">
        <v>1641</v>
      </c>
      <c r="F748" s="25">
        <v>6</v>
      </c>
      <c r="G748" s="25">
        <v>32</v>
      </c>
      <c r="H748" s="25">
        <v>186</v>
      </c>
      <c r="I748" s="25" t="s">
        <v>153</v>
      </c>
      <c r="J748" s="25" t="s">
        <v>154</v>
      </c>
      <c r="K748" s="25"/>
    </row>
    <row r="749" spans="2:11" x14ac:dyDescent="0.25">
      <c r="B749" s="23">
        <v>747</v>
      </c>
      <c r="C749" s="23" t="s">
        <v>1642</v>
      </c>
      <c r="D749" s="23" t="s">
        <v>1462</v>
      </c>
      <c r="E749" s="24" t="s">
        <v>1643</v>
      </c>
      <c r="F749" s="23">
        <v>1</v>
      </c>
      <c r="G749" s="23">
        <v>36</v>
      </c>
      <c r="H749" s="23">
        <v>51</v>
      </c>
      <c r="I749" s="23" t="s">
        <v>1464</v>
      </c>
      <c r="J749" s="23" t="s">
        <v>154</v>
      </c>
      <c r="K749" s="23"/>
    </row>
    <row r="750" spans="2:11" x14ac:dyDescent="0.25">
      <c r="B750" s="25">
        <v>748</v>
      </c>
      <c r="C750" s="25" t="s">
        <v>1644</v>
      </c>
      <c r="D750" s="25" t="s">
        <v>1462</v>
      </c>
      <c r="E750" s="26" t="s">
        <v>1645</v>
      </c>
      <c r="F750" s="25">
        <v>1</v>
      </c>
      <c r="G750" s="25">
        <v>40</v>
      </c>
      <c r="H750" s="25">
        <v>46</v>
      </c>
      <c r="I750" s="25" t="s">
        <v>1464</v>
      </c>
      <c r="J750" s="25" t="s">
        <v>154</v>
      </c>
      <c r="K750" s="25"/>
    </row>
    <row r="751" spans="2:11" x14ac:dyDescent="0.25">
      <c r="B751" s="23">
        <v>749</v>
      </c>
      <c r="C751" s="23" t="s">
        <v>1646</v>
      </c>
      <c r="D751" s="23" t="s">
        <v>1462</v>
      </c>
      <c r="E751" s="24" t="s">
        <v>1645</v>
      </c>
      <c r="F751" s="23">
        <v>1</v>
      </c>
      <c r="G751" s="23">
        <v>40</v>
      </c>
      <c r="H751" s="23">
        <v>43</v>
      </c>
      <c r="I751" s="23" t="s">
        <v>153</v>
      </c>
      <c r="J751" s="23" t="s">
        <v>154</v>
      </c>
      <c r="K751" s="23"/>
    </row>
    <row r="752" spans="2:11" x14ac:dyDescent="0.25">
      <c r="B752" s="25">
        <v>750</v>
      </c>
      <c r="C752" s="25" t="s">
        <v>1647</v>
      </c>
      <c r="D752" s="25" t="s">
        <v>1462</v>
      </c>
      <c r="E752" s="26" t="s">
        <v>1648</v>
      </c>
      <c r="F752" s="25">
        <v>2</v>
      </c>
      <c r="G752" s="25">
        <v>40</v>
      </c>
      <c r="H752" s="25">
        <v>85</v>
      </c>
      <c r="I752" s="25" t="s">
        <v>1464</v>
      </c>
      <c r="J752" s="25" t="s">
        <v>154</v>
      </c>
      <c r="K752" s="25"/>
    </row>
    <row r="753" spans="2:11" x14ac:dyDescent="0.25">
      <c r="B753" s="23">
        <v>751</v>
      </c>
      <c r="C753" s="23" t="s">
        <v>1649</v>
      </c>
      <c r="D753" s="23" t="s">
        <v>1462</v>
      </c>
      <c r="E753" s="24" t="s">
        <v>1648</v>
      </c>
      <c r="F753" s="23">
        <v>2</v>
      </c>
      <c r="G753" s="23">
        <v>40</v>
      </c>
      <c r="H753" s="23">
        <v>72</v>
      </c>
      <c r="I753" s="23" t="s">
        <v>153</v>
      </c>
      <c r="J753" s="23" t="s">
        <v>154</v>
      </c>
      <c r="K753" s="23"/>
    </row>
    <row r="754" spans="2:11" x14ac:dyDescent="0.25">
      <c r="B754" s="25">
        <v>752</v>
      </c>
      <c r="C754" s="25" t="s">
        <v>1650</v>
      </c>
      <c r="D754" s="25" t="s">
        <v>1462</v>
      </c>
      <c r="E754" s="26" t="s">
        <v>1651</v>
      </c>
      <c r="F754" s="25">
        <v>3</v>
      </c>
      <c r="G754" s="25">
        <v>40</v>
      </c>
      <c r="H754" s="25">
        <v>133</v>
      </c>
      <c r="I754" s="25" t="s">
        <v>1464</v>
      </c>
      <c r="J754" s="25" t="s">
        <v>154</v>
      </c>
      <c r="K754" s="25"/>
    </row>
    <row r="755" spans="2:11" x14ac:dyDescent="0.25">
      <c r="B755" s="23">
        <v>753</v>
      </c>
      <c r="C755" s="23" t="s">
        <v>1652</v>
      </c>
      <c r="D755" s="23" t="s">
        <v>1462</v>
      </c>
      <c r="E755" s="24" t="s">
        <v>1653</v>
      </c>
      <c r="F755" s="23">
        <v>3</v>
      </c>
      <c r="G755" s="23">
        <v>40</v>
      </c>
      <c r="H755" s="23">
        <v>105</v>
      </c>
      <c r="I755" s="23" t="s">
        <v>153</v>
      </c>
      <c r="J755" s="23" t="s">
        <v>154</v>
      </c>
      <c r="K755" s="23"/>
    </row>
    <row r="756" spans="2:11" x14ac:dyDescent="0.25">
      <c r="B756" s="25">
        <v>754</v>
      </c>
      <c r="C756" s="25" t="s">
        <v>1654</v>
      </c>
      <c r="D756" s="25" t="s">
        <v>1462</v>
      </c>
      <c r="E756" s="26" t="s">
        <v>1655</v>
      </c>
      <c r="F756" s="25">
        <v>5</v>
      </c>
      <c r="G756" s="25">
        <v>40</v>
      </c>
      <c r="H756" s="25">
        <v>177</v>
      </c>
      <c r="I756" s="25" t="s">
        <v>153</v>
      </c>
      <c r="J756" s="25" t="s">
        <v>154</v>
      </c>
      <c r="K756" s="25"/>
    </row>
    <row r="757" spans="2:11" x14ac:dyDescent="0.25">
      <c r="B757" s="23">
        <v>755</v>
      </c>
      <c r="C757" s="23" t="s">
        <v>1656</v>
      </c>
      <c r="D757" s="23" t="s">
        <v>1462</v>
      </c>
      <c r="E757" s="24" t="s">
        <v>1657</v>
      </c>
      <c r="F757" s="23">
        <v>1</v>
      </c>
      <c r="G757" s="23">
        <v>50</v>
      </c>
      <c r="H757" s="23">
        <v>54</v>
      </c>
      <c r="I757" s="23" t="s">
        <v>153</v>
      </c>
      <c r="J757" s="23" t="s">
        <v>154</v>
      </c>
      <c r="K757" s="23"/>
    </row>
    <row r="758" spans="2:11" x14ac:dyDescent="0.25">
      <c r="B758" s="25">
        <v>756</v>
      </c>
      <c r="C758" s="25" t="s">
        <v>1658</v>
      </c>
      <c r="D758" s="25" t="s">
        <v>1462</v>
      </c>
      <c r="E758" s="26" t="s">
        <v>1659</v>
      </c>
      <c r="F758" s="25">
        <v>1</v>
      </c>
      <c r="G758" s="25">
        <v>50</v>
      </c>
      <c r="H758" s="25">
        <v>108</v>
      </c>
      <c r="I758" s="25" t="s">
        <v>153</v>
      </c>
      <c r="J758" s="25" t="s">
        <v>154</v>
      </c>
      <c r="K758" s="25"/>
    </row>
    <row r="759" spans="2:11" x14ac:dyDescent="0.25">
      <c r="B759" s="23">
        <v>757</v>
      </c>
      <c r="C759" s="23" t="s">
        <v>1660</v>
      </c>
      <c r="D759" s="23" t="s">
        <v>1462</v>
      </c>
      <c r="E759" s="24" t="s">
        <v>1661</v>
      </c>
      <c r="F759" s="23">
        <v>1</v>
      </c>
      <c r="G759" s="23">
        <v>55</v>
      </c>
      <c r="H759" s="23">
        <v>58</v>
      </c>
      <c r="I759" s="23" t="s">
        <v>153</v>
      </c>
      <c r="J759" s="23" t="s">
        <v>154</v>
      </c>
      <c r="K759" s="23"/>
    </row>
    <row r="760" spans="2:11" x14ac:dyDescent="0.25">
      <c r="B760" s="25">
        <v>758</v>
      </c>
      <c r="C760" s="25" t="s">
        <v>1662</v>
      </c>
      <c r="D760" s="25" t="s">
        <v>1462</v>
      </c>
      <c r="E760" s="26" t="s">
        <v>1663</v>
      </c>
      <c r="F760" s="25">
        <v>2</v>
      </c>
      <c r="G760" s="25">
        <v>55</v>
      </c>
      <c r="H760" s="25">
        <v>108</v>
      </c>
      <c r="I760" s="25" t="s">
        <v>153</v>
      </c>
      <c r="J760" s="25" t="s">
        <v>154</v>
      </c>
      <c r="K760" s="25"/>
    </row>
    <row r="761" spans="2:11" x14ac:dyDescent="0.25">
      <c r="B761" s="23">
        <v>759</v>
      </c>
      <c r="C761" s="23" t="s">
        <v>1664</v>
      </c>
      <c r="D761" s="23" t="s">
        <v>1462</v>
      </c>
      <c r="E761" s="24" t="s">
        <v>1665</v>
      </c>
      <c r="F761" s="23">
        <v>3</v>
      </c>
      <c r="G761" s="23">
        <v>55</v>
      </c>
      <c r="H761" s="23">
        <v>168</v>
      </c>
      <c r="I761" s="23" t="s">
        <v>153</v>
      </c>
      <c r="J761" s="23" t="s">
        <v>154</v>
      </c>
      <c r="K761" s="23"/>
    </row>
    <row r="762" spans="2:11" x14ac:dyDescent="0.25">
      <c r="B762" s="25">
        <v>760</v>
      </c>
      <c r="C762" s="25" t="s">
        <v>1666</v>
      </c>
      <c r="D762" s="25" t="s">
        <v>1462</v>
      </c>
      <c r="E762" s="26" t="s">
        <v>1667</v>
      </c>
      <c r="F762" s="25">
        <v>4</v>
      </c>
      <c r="G762" s="25">
        <v>55</v>
      </c>
      <c r="H762" s="25">
        <v>220</v>
      </c>
      <c r="I762" s="25" t="s">
        <v>153</v>
      </c>
      <c r="J762" s="25" t="s">
        <v>154</v>
      </c>
      <c r="K762" s="25"/>
    </row>
    <row r="763" spans="2:11" x14ac:dyDescent="0.25">
      <c r="B763" s="23">
        <v>761</v>
      </c>
      <c r="C763" s="23" t="s">
        <v>1668</v>
      </c>
      <c r="D763" s="23" t="s">
        <v>1462</v>
      </c>
      <c r="E763" s="24" t="s">
        <v>1669</v>
      </c>
      <c r="F763" s="23">
        <v>1</v>
      </c>
      <c r="G763" s="23">
        <v>80</v>
      </c>
      <c r="H763" s="23">
        <v>90</v>
      </c>
      <c r="I763" s="23" t="s">
        <v>153</v>
      </c>
      <c r="J763" s="23" t="s">
        <v>154</v>
      </c>
      <c r="K763" s="23"/>
    </row>
    <row r="764" spans="2:11" x14ac:dyDescent="0.25">
      <c r="B764" s="25">
        <v>762</v>
      </c>
      <c r="C764" s="25" t="s">
        <v>1670</v>
      </c>
      <c r="D764" s="25" t="s">
        <v>1671</v>
      </c>
      <c r="E764" s="26" t="s">
        <v>1672</v>
      </c>
      <c r="F764" s="25">
        <v>1</v>
      </c>
      <c r="G764" s="25">
        <v>5</v>
      </c>
      <c r="H764" s="25">
        <v>9</v>
      </c>
      <c r="I764" s="25" t="s">
        <v>1464</v>
      </c>
      <c r="J764" s="25" t="s">
        <v>154</v>
      </c>
      <c r="K764" s="25"/>
    </row>
    <row r="765" spans="2:11" x14ac:dyDescent="0.25">
      <c r="B765" s="23">
        <v>763</v>
      </c>
      <c r="C765" s="23" t="s">
        <v>1673</v>
      </c>
      <c r="D765" s="23" t="s">
        <v>1671</v>
      </c>
      <c r="E765" s="24" t="s">
        <v>1674</v>
      </c>
      <c r="F765" s="23">
        <v>2</v>
      </c>
      <c r="G765" s="23">
        <v>5</v>
      </c>
      <c r="H765" s="23">
        <v>20</v>
      </c>
      <c r="I765" s="23" t="s">
        <v>1464</v>
      </c>
      <c r="J765" s="23" t="s">
        <v>154</v>
      </c>
      <c r="K765" s="23"/>
    </row>
    <row r="766" spans="2:11" x14ac:dyDescent="0.25">
      <c r="B766" s="25">
        <v>764</v>
      </c>
      <c r="C766" s="25" t="s">
        <v>1675</v>
      </c>
      <c r="D766" s="25" t="s">
        <v>1671</v>
      </c>
      <c r="E766" s="26" t="s">
        <v>1676</v>
      </c>
      <c r="F766" s="25">
        <v>1</v>
      </c>
      <c r="G766" s="25">
        <v>6</v>
      </c>
      <c r="H766" s="25">
        <v>13</v>
      </c>
      <c r="I766" s="25" t="s">
        <v>1464</v>
      </c>
      <c r="J766" s="25" t="s">
        <v>154</v>
      </c>
      <c r="K766" s="25"/>
    </row>
    <row r="767" spans="2:11" x14ac:dyDescent="0.25">
      <c r="B767" s="23">
        <v>765</v>
      </c>
      <c r="C767" s="23" t="s">
        <v>1677</v>
      </c>
      <c r="D767" s="23" t="s">
        <v>1671</v>
      </c>
      <c r="E767" s="24" t="s">
        <v>1678</v>
      </c>
      <c r="F767" s="23">
        <v>2</v>
      </c>
      <c r="G767" s="23">
        <v>6</v>
      </c>
      <c r="H767" s="23">
        <v>26</v>
      </c>
      <c r="I767" s="23" t="s">
        <v>1464</v>
      </c>
      <c r="J767" s="23" t="s">
        <v>154</v>
      </c>
      <c r="K767" s="23"/>
    </row>
    <row r="768" spans="2:11" x14ac:dyDescent="0.25">
      <c r="B768" s="25">
        <v>766</v>
      </c>
      <c r="C768" s="25" t="s">
        <v>1679</v>
      </c>
      <c r="D768" s="25" t="s">
        <v>1671</v>
      </c>
      <c r="E768" s="26" t="s">
        <v>1680</v>
      </c>
      <c r="F768" s="25">
        <v>1</v>
      </c>
      <c r="G768" s="25">
        <v>7</v>
      </c>
      <c r="H768" s="25">
        <v>10</v>
      </c>
      <c r="I768" s="25" t="s">
        <v>1464</v>
      </c>
      <c r="J768" s="25" t="s">
        <v>154</v>
      </c>
      <c r="K768" s="25"/>
    </row>
    <row r="769" spans="2:11" x14ac:dyDescent="0.25">
      <c r="B769" s="23">
        <v>767</v>
      </c>
      <c r="C769" s="23" t="s">
        <v>1681</v>
      </c>
      <c r="D769" s="23" t="s">
        <v>1671</v>
      </c>
      <c r="E769" s="24" t="s">
        <v>1682</v>
      </c>
      <c r="F769" s="23">
        <v>2</v>
      </c>
      <c r="G769" s="23">
        <v>7</v>
      </c>
      <c r="H769" s="23">
        <v>21</v>
      </c>
      <c r="I769" s="23" t="s">
        <v>1464</v>
      </c>
      <c r="J769" s="23" t="s">
        <v>154</v>
      </c>
      <c r="K769" s="23"/>
    </row>
    <row r="770" spans="2:11" x14ac:dyDescent="0.25">
      <c r="B770" s="25">
        <v>768</v>
      </c>
      <c r="C770" s="25" t="s">
        <v>1683</v>
      </c>
      <c r="D770" s="25" t="s">
        <v>1671</v>
      </c>
      <c r="E770" s="26" t="s">
        <v>1684</v>
      </c>
      <c r="F770" s="25">
        <v>1</v>
      </c>
      <c r="G770" s="25">
        <v>9</v>
      </c>
      <c r="H770" s="25">
        <v>12</v>
      </c>
      <c r="I770" s="25" t="s">
        <v>1464</v>
      </c>
      <c r="J770" s="25" t="s">
        <v>154</v>
      </c>
      <c r="K770" s="25"/>
    </row>
    <row r="771" spans="2:11" x14ac:dyDescent="0.25">
      <c r="B771" s="23">
        <v>769</v>
      </c>
      <c r="C771" s="23" t="s">
        <v>1685</v>
      </c>
      <c r="D771" s="23" t="s">
        <v>1671</v>
      </c>
      <c r="E771" s="24" t="s">
        <v>1686</v>
      </c>
      <c r="F771" s="23">
        <v>2</v>
      </c>
      <c r="G771" s="23">
        <v>9</v>
      </c>
      <c r="H771" s="23">
        <v>20</v>
      </c>
      <c r="I771" s="23" t="s">
        <v>1464</v>
      </c>
      <c r="J771" s="23" t="s">
        <v>154</v>
      </c>
      <c r="K771" s="23"/>
    </row>
    <row r="772" spans="2:11" x14ac:dyDescent="0.25">
      <c r="B772" s="25">
        <v>770</v>
      </c>
      <c r="C772" s="25" t="s">
        <v>1687</v>
      </c>
      <c r="D772" s="25" t="s">
        <v>1671</v>
      </c>
      <c r="E772" s="26" t="s">
        <v>1688</v>
      </c>
      <c r="F772" s="25">
        <v>2</v>
      </c>
      <c r="G772" s="25">
        <v>2</v>
      </c>
      <c r="H772" s="25">
        <v>5</v>
      </c>
      <c r="I772" s="25" t="s">
        <v>153</v>
      </c>
      <c r="J772" s="25" t="s">
        <v>154</v>
      </c>
      <c r="K772" s="25"/>
    </row>
    <row r="773" spans="2:11" x14ac:dyDescent="0.25">
      <c r="B773" s="23">
        <v>771</v>
      </c>
      <c r="C773" s="23" t="s">
        <v>1689</v>
      </c>
      <c r="D773" s="23" t="s">
        <v>1671</v>
      </c>
      <c r="E773" s="24" t="s">
        <v>1690</v>
      </c>
      <c r="F773" s="23">
        <v>1</v>
      </c>
      <c r="G773" s="23">
        <v>6</v>
      </c>
      <c r="H773" s="23">
        <v>9</v>
      </c>
      <c r="I773" s="23" t="s">
        <v>1464</v>
      </c>
      <c r="J773" s="23" t="s">
        <v>154</v>
      </c>
      <c r="K773" s="23"/>
    </row>
    <row r="774" spans="2:11" x14ac:dyDescent="0.25">
      <c r="B774" s="25">
        <v>772</v>
      </c>
      <c r="C774" s="25" t="s">
        <v>1691</v>
      </c>
      <c r="D774" s="25" t="s">
        <v>1671</v>
      </c>
      <c r="E774" s="26" t="s">
        <v>1692</v>
      </c>
      <c r="F774" s="25">
        <v>2</v>
      </c>
      <c r="G774" s="25">
        <v>6</v>
      </c>
      <c r="H774" s="25">
        <v>18</v>
      </c>
      <c r="I774" s="25" t="s">
        <v>1464</v>
      </c>
      <c r="J774" s="25" t="s">
        <v>154</v>
      </c>
      <c r="K774" s="25"/>
    </row>
    <row r="775" spans="2:11" x14ac:dyDescent="0.25">
      <c r="B775" s="23">
        <v>773</v>
      </c>
      <c r="C775" s="23" t="s">
        <v>1693</v>
      </c>
      <c r="D775" s="23" t="s">
        <v>1671</v>
      </c>
      <c r="E775" s="24" t="s">
        <v>1694</v>
      </c>
      <c r="F775" s="23">
        <v>1</v>
      </c>
      <c r="G775" s="23">
        <v>8</v>
      </c>
      <c r="H775" s="23">
        <v>12</v>
      </c>
      <c r="I775" s="23" t="s">
        <v>1464</v>
      </c>
      <c r="J775" s="23" t="s">
        <v>154</v>
      </c>
      <c r="K775" s="23"/>
    </row>
    <row r="776" spans="2:11" x14ac:dyDescent="0.25">
      <c r="B776" s="25">
        <v>774</v>
      </c>
      <c r="C776" s="25" t="s">
        <v>1695</v>
      </c>
      <c r="D776" s="25" t="s">
        <v>1671</v>
      </c>
      <c r="E776" s="26" t="s">
        <v>1696</v>
      </c>
      <c r="F776" s="25">
        <v>2</v>
      </c>
      <c r="G776" s="25">
        <v>8</v>
      </c>
      <c r="H776" s="25">
        <v>24</v>
      </c>
      <c r="I776" s="25" t="s">
        <v>1464</v>
      </c>
      <c r="J776" s="25" t="s">
        <v>154</v>
      </c>
      <c r="K776" s="25"/>
    </row>
    <row r="777" spans="2:11" x14ac:dyDescent="0.25">
      <c r="B777" s="23">
        <v>775</v>
      </c>
      <c r="C777" s="23" t="s">
        <v>1697</v>
      </c>
      <c r="D777" s="23" t="s">
        <v>1698</v>
      </c>
      <c r="E777" s="24" t="s">
        <v>1699</v>
      </c>
      <c r="F777" s="23">
        <v>1</v>
      </c>
      <c r="G777" s="23">
        <v>5</v>
      </c>
      <c r="H777" s="23">
        <v>5</v>
      </c>
      <c r="I777" s="23" t="s">
        <v>148</v>
      </c>
      <c r="J777" s="23" t="s">
        <v>154</v>
      </c>
      <c r="K777" s="23"/>
    </row>
    <row r="778" spans="2:11" x14ac:dyDescent="0.25">
      <c r="B778" s="25">
        <v>776</v>
      </c>
      <c r="C778" s="25" t="s">
        <v>1700</v>
      </c>
      <c r="D778" s="25" t="s">
        <v>1698</v>
      </c>
      <c r="E778" s="26" t="s">
        <v>1701</v>
      </c>
      <c r="F778" s="25">
        <v>2</v>
      </c>
      <c r="G778" s="25">
        <v>5</v>
      </c>
      <c r="H778" s="25">
        <v>10</v>
      </c>
      <c r="I778" s="25" t="s">
        <v>148</v>
      </c>
      <c r="J778" s="25" t="s">
        <v>154</v>
      </c>
      <c r="K778" s="25"/>
    </row>
    <row r="779" spans="2:11" x14ac:dyDescent="0.25">
      <c r="B779" s="23">
        <v>777</v>
      </c>
      <c r="C779" s="23" t="s">
        <v>1702</v>
      </c>
      <c r="D779" s="23" t="s">
        <v>1698</v>
      </c>
      <c r="E779" s="24" t="s">
        <v>1703</v>
      </c>
      <c r="F779" s="23">
        <v>1</v>
      </c>
      <c r="G779" s="23">
        <v>7.5</v>
      </c>
      <c r="H779" s="23">
        <v>8</v>
      </c>
      <c r="I779" s="23" t="s">
        <v>148</v>
      </c>
      <c r="J779" s="23" t="s">
        <v>154</v>
      </c>
      <c r="K779" s="23"/>
    </row>
    <row r="780" spans="2:11" x14ac:dyDescent="0.25">
      <c r="B780" s="25">
        <v>778</v>
      </c>
      <c r="C780" s="25" t="s">
        <v>1704</v>
      </c>
      <c r="D780" s="25" t="s">
        <v>1698</v>
      </c>
      <c r="E780" s="26" t="s">
        <v>1705</v>
      </c>
      <c r="F780" s="25">
        <v>2</v>
      </c>
      <c r="G780" s="25">
        <v>7.5</v>
      </c>
      <c r="H780" s="25">
        <v>15</v>
      </c>
      <c r="I780" s="25" t="s">
        <v>148</v>
      </c>
      <c r="J780" s="25" t="s">
        <v>154</v>
      </c>
      <c r="K780" s="25"/>
    </row>
    <row r="781" spans="2:11" x14ac:dyDescent="0.25">
      <c r="B781" s="23">
        <v>779</v>
      </c>
      <c r="C781" s="23" t="s">
        <v>1706</v>
      </c>
      <c r="D781" s="23" t="s">
        <v>1698</v>
      </c>
      <c r="E781" s="24" t="s">
        <v>1707</v>
      </c>
      <c r="F781" s="23">
        <v>2</v>
      </c>
      <c r="G781" s="23">
        <v>10</v>
      </c>
      <c r="H781" s="23">
        <v>20</v>
      </c>
      <c r="I781" s="23" t="s">
        <v>148</v>
      </c>
      <c r="J781" s="23" t="s">
        <v>154</v>
      </c>
      <c r="K781" s="23"/>
    </row>
    <row r="782" spans="2:11" x14ac:dyDescent="0.25">
      <c r="B782" s="25">
        <v>780</v>
      </c>
      <c r="C782" s="25" t="s">
        <v>1708</v>
      </c>
      <c r="D782" s="25" t="s">
        <v>1698</v>
      </c>
      <c r="E782" s="26" t="s">
        <v>1709</v>
      </c>
      <c r="F782" s="25">
        <v>1</v>
      </c>
      <c r="G782" s="25">
        <v>15</v>
      </c>
      <c r="H782" s="25">
        <v>15</v>
      </c>
      <c r="I782" s="25" t="s">
        <v>148</v>
      </c>
      <c r="J782" s="25" t="s">
        <v>154</v>
      </c>
      <c r="K782" s="25"/>
    </row>
    <row r="783" spans="2:11" x14ac:dyDescent="0.25">
      <c r="B783" s="23">
        <v>781</v>
      </c>
      <c r="C783" s="23" t="s">
        <v>1710</v>
      </c>
      <c r="D783" s="23" t="s">
        <v>1698</v>
      </c>
      <c r="E783" s="24" t="s">
        <v>1711</v>
      </c>
      <c r="F783" s="23">
        <v>2</v>
      </c>
      <c r="G783" s="23">
        <v>15</v>
      </c>
      <c r="H783" s="23">
        <v>30</v>
      </c>
      <c r="I783" s="23" t="s">
        <v>148</v>
      </c>
      <c r="J783" s="23" t="s">
        <v>154</v>
      </c>
      <c r="K783" s="23"/>
    </row>
    <row r="784" spans="2:11" x14ac:dyDescent="0.25">
      <c r="B784" s="25">
        <v>782</v>
      </c>
      <c r="C784" s="25" t="s">
        <v>1712</v>
      </c>
      <c r="D784" s="25" t="s">
        <v>1698</v>
      </c>
      <c r="E784" s="26" t="s">
        <v>1713</v>
      </c>
      <c r="F784" s="25">
        <v>1</v>
      </c>
      <c r="G784" s="25">
        <v>20</v>
      </c>
      <c r="H784" s="25">
        <v>20</v>
      </c>
      <c r="I784" s="25" t="s">
        <v>148</v>
      </c>
      <c r="J784" s="25" t="s">
        <v>154</v>
      </c>
      <c r="K784" s="25"/>
    </row>
    <row r="785" spans="2:11" x14ac:dyDescent="0.25">
      <c r="B785" s="23">
        <v>783</v>
      </c>
      <c r="C785" s="23" t="s">
        <v>1714</v>
      </c>
      <c r="D785" s="23" t="s">
        <v>1698</v>
      </c>
      <c r="E785" s="24" t="s">
        <v>1715</v>
      </c>
      <c r="F785" s="23">
        <v>2</v>
      </c>
      <c r="G785" s="23">
        <v>20</v>
      </c>
      <c r="H785" s="23">
        <v>40</v>
      </c>
      <c r="I785" s="23" t="s">
        <v>148</v>
      </c>
      <c r="J785" s="23" t="s">
        <v>154</v>
      </c>
      <c r="K785" s="23"/>
    </row>
    <row r="786" spans="2:11" x14ac:dyDescent="0.25">
      <c r="B786" s="25">
        <v>784</v>
      </c>
      <c r="C786" s="25" t="s">
        <v>1716</v>
      </c>
      <c r="D786" s="25" t="s">
        <v>1698</v>
      </c>
      <c r="E786" s="26" t="s">
        <v>1717</v>
      </c>
      <c r="F786" s="25">
        <v>1</v>
      </c>
      <c r="G786" s="25">
        <v>25</v>
      </c>
      <c r="H786" s="25">
        <v>25</v>
      </c>
      <c r="I786" s="25" t="s">
        <v>148</v>
      </c>
      <c r="J786" s="25" t="s">
        <v>154</v>
      </c>
      <c r="K786" s="25"/>
    </row>
    <row r="787" spans="2:11" x14ac:dyDescent="0.25">
      <c r="B787" s="23">
        <v>785</v>
      </c>
      <c r="C787" s="23" t="s">
        <v>1718</v>
      </c>
      <c r="D787" s="23" t="s">
        <v>1698</v>
      </c>
      <c r="E787" s="24" t="s">
        <v>1719</v>
      </c>
      <c r="F787" s="23">
        <v>2</v>
      </c>
      <c r="G787" s="23">
        <v>25</v>
      </c>
      <c r="H787" s="23">
        <v>50</v>
      </c>
      <c r="I787" s="23" t="s">
        <v>148</v>
      </c>
      <c r="J787" s="23" t="s">
        <v>154</v>
      </c>
      <c r="K787" s="23"/>
    </row>
    <row r="788" spans="2:11" x14ac:dyDescent="0.25">
      <c r="B788" s="25">
        <v>786</v>
      </c>
      <c r="C788" s="25" t="s">
        <v>1720</v>
      </c>
      <c r="D788" s="25" t="s">
        <v>1698</v>
      </c>
      <c r="E788" s="26" t="s">
        <v>1721</v>
      </c>
      <c r="F788" s="25">
        <v>1</v>
      </c>
      <c r="G788" s="25">
        <v>34</v>
      </c>
      <c r="H788" s="25">
        <v>34</v>
      </c>
      <c r="I788" s="25" t="s">
        <v>148</v>
      </c>
      <c r="J788" s="25" t="s">
        <v>154</v>
      </c>
      <c r="K788" s="25"/>
    </row>
    <row r="789" spans="2:11" x14ac:dyDescent="0.25">
      <c r="B789" s="23">
        <v>787</v>
      </c>
      <c r="C789" s="23" t="s">
        <v>1722</v>
      </c>
      <c r="D789" s="23" t="s">
        <v>1698</v>
      </c>
      <c r="E789" s="24" t="s">
        <v>1723</v>
      </c>
      <c r="F789" s="23">
        <v>2</v>
      </c>
      <c r="G789" s="23">
        <v>34</v>
      </c>
      <c r="H789" s="23">
        <v>68</v>
      </c>
      <c r="I789" s="23" t="s">
        <v>148</v>
      </c>
      <c r="J789" s="23" t="s">
        <v>154</v>
      </c>
      <c r="K789" s="23"/>
    </row>
    <row r="790" spans="2:11" x14ac:dyDescent="0.25">
      <c r="B790" s="25">
        <v>788</v>
      </c>
      <c r="C790" s="25" t="s">
        <v>1724</v>
      </c>
      <c r="D790" s="25" t="s">
        <v>1698</v>
      </c>
      <c r="E790" s="26" t="s">
        <v>1725</v>
      </c>
      <c r="F790" s="25">
        <v>1</v>
      </c>
      <c r="G790" s="25">
        <v>40</v>
      </c>
      <c r="H790" s="25">
        <v>40</v>
      </c>
      <c r="I790" s="25" t="s">
        <v>148</v>
      </c>
      <c r="J790" s="25" t="s">
        <v>154</v>
      </c>
      <c r="K790" s="25"/>
    </row>
    <row r="791" spans="2:11" x14ac:dyDescent="0.25">
      <c r="B791" s="23">
        <v>789</v>
      </c>
      <c r="C791" s="23" t="s">
        <v>1726</v>
      </c>
      <c r="D791" s="23" t="s">
        <v>1698</v>
      </c>
      <c r="E791" s="24" t="s">
        <v>1727</v>
      </c>
      <c r="F791" s="23">
        <v>2</v>
      </c>
      <c r="G791" s="23">
        <v>40</v>
      </c>
      <c r="H791" s="23">
        <v>80</v>
      </c>
      <c r="I791" s="23" t="s">
        <v>148</v>
      </c>
      <c r="J791" s="23" t="s">
        <v>154</v>
      </c>
      <c r="K791" s="23"/>
    </row>
    <row r="792" spans="2:11" x14ac:dyDescent="0.25">
      <c r="B792" s="25">
        <v>790</v>
      </c>
      <c r="C792" s="25" t="s">
        <v>1728</v>
      </c>
      <c r="D792" s="25" t="s">
        <v>1698</v>
      </c>
      <c r="E792" s="26" t="s">
        <v>1729</v>
      </c>
      <c r="F792" s="25">
        <v>2</v>
      </c>
      <c r="G792" s="25">
        <v>50</v>
      </c>
      <c r="H792" s="25">
        <v>100</v>
      </c>
      <c r="I792" s="25" t="s">
        <v>148</v>
      </c>
      <c r="J792" s="25" t="s">
        <v>154</v>
      </c>
      <c r="K792" s="25"/>
    </row>
    <row r="793" spans="2:11" x14ac:dyDescent="0.25">
      <c r="B793" s="23">
        <v>791</v>
      </c>
      <c r="C793" s="23" t="s">
        <v>1730</v>
      </c>
      <c r="D793" s="23" t="s">
        <v>1698</v>
      </c>
      <c r="E793" s="24" t="s">
        <v>1731</v>
      </c>
      <c r="F793" s="23">
        <v>1</v>
      </c>
      <c r="G793" s="23">
        <v>6</v>
      </c>
      <c r="H793" s="23">
        <v>6</v>
      </c>
      <c r="I793" s="23" t="s">
        <v>148</v>
      </c>
      <c r="J793" s="23" t="s">
        <v>154</v>
      </c>
      <c r="K793" s="23"/>
    </row>
    <row r="794" spans="2:11" x14ac:dyDescent="0.25">
      <c r="B794" s="25">
        <v>792</v>
      </c>
      <c r="C794" s="25" t="s">
        <v>1732</v>
      </c>
      <c r="D794" s="25" t="s">
        <v>1698</v>
      </c>
      <c r="E794" s="26" t="s">
        <v>1733</v>
      </c>
      <c r="F794" s="25">
        <v>2</v>
      </c>
      <c r="G794" s="25">
        <v>6</v>
      </c>
      <c r="H794" s="25">
        <v>12</v>
      </c>
      <c r="I794" s="25" t="s">
        <v>148</v>
      </c>
      <c r="J794" s="25" t="s">
        <v>154</v>
      </c>
      <c r="K794" s="25"/>
    </row>
    <row r="795" spans="2:11" x14ac:dyDescent="0.25">
      <c r="B795" s="23">
        <v>793</v>
      </c>
      <c r="C795" s="23" t="s">
        <v>1734</v>
      </c>
      <c r="D795" s="23" t="s">
        <v>1735</v>
      </c>
      <c r="E795" s="24" t="s">
        <v>1736</v>
      </c>
      <c r="F795" s="23">
        <v>1</v>
      </c>
      <c r="G795" s="23">
        <v>2</v>
      </c>
      <c r="H795" s="23">
        <v>6</v>
      </c>
      <c r="I795" s="23" t="s">
        <v>148</v>
      </c>
      <c r="J795" s="23" t="s">
        <v>154</v>
      </c>
      <c r="K795" s="23"/>
    </row>
    <row r="796" spans="2:11" x14ac:dyDescent="0.25">
      <c r="B796" s="25">
        <v>794</v>
      </c>
      <c r="C796" s="25" t="s">
        <v>1737</v>
      </c>
      <c r="D796" s="25" t="s">
        <v>1735</v>
      </c>
      <c r="E796" s="26" t="s">
        <v>1738</v>
      </c>
      <c r="F796" s="25">
        <v>2</v>
      </c>
      <c r="G796" s="25">
        <v>2</v>
      </c>
      <c r="H796" s="25">
        <v>9</v>
      </c>
      <c r="I796" s="25" t="s">
        <v>148</v>
      </c>
      <c r="J796" s="25" t="s">
        <v>154</v>
      </c>
      <c r="K796" s="25"/>
    </row>
    <row r="797" spans="2:11" x14ac:dyDescent="0.25">
      <c r="B797" s="23">
        <v>795</v>
      </c>
      <c r="C797" s="23" t="s">
        <v>1739</v>
      </c>
      <c r="D797" s="23" t="s">
        <v>1735</v>
      </c>
      <c r="E797" s="24" t="s">
        <v>1740</v>
      </c>
      <c r="F797" s="23">
        <v>1</v>
      </c>
      <c r="G797" s="23">
        <v>3</v>
      </c>
      <c r="H797" s="23">
        <v>3</v>
      </c>
      <c r="I797" s="23" t="s">
        <v>148</v>
      </c>
      <c r="J797" s="23" t="s">
        <v>154</v>
      </c>
      <c r="K797" s="23"/>
    </row>
    <row r="798" spans="2:11" x14ac:dyDescent="0.25">
      <c r="B798" s="25">
        <v>796</v>
      </c>
      <c r="C798" s="25" t="s">
        <v>1741</v>
      </c>
      <c r="D798" s="25" t="s">
        <v>1735</v>
      </c>
      <c r="E798" s="26" t="s">
        <v>1742</v>
      </c>
      <c r="F798" s="25">
        <v>0</v>
      </c>
      <c r="G798" s="25">
        <v>0</v>
      </c>
      <c r="H798" s="25">
        <v>0</v>
      </c>
      <c r="I798" s="25" t="s">
        <v>148</v>
      </c>
      <c r="J798" s="25" t="s">
        <v>154</v>
      </c>
      <c r="K798" s="25"/>
    </row>
    <row r="799" spans="2:11" ht="30" x14ac:dyDescent="0.25">
      <c r="B799" s="23">
        <v>797</v>
      </c>
      <c r="C799" s="23" t="s">
        <v>1743</v>
      </c>
      <c r="D799" s="23" t="s">
        <v>1744</v>
      </c>
      <c r="E799" s="24" t="s">
        <v>1745</v>
      </c>
      <c r="F799" s="23">
        <v>2</v>
      </c>
      <c r="G799" s="23">
        <v>13</v>
      </c>
      <c r="H799" s="23">
        <v>26</v>
      </c>
      <c r="I799" s="23" t="s">
        <v>1464</v>
      </c>
      <c r="J799" s="23" t="s">
        <v>154</v>
      </c>
      <c r="K799" s="23"/>
    </row>
    <row r="800" spans="2:11" ht="30" x14ac:dyDescent="0.25">
      <c r="B800" s="25">
        <v>798</v>
      </c>
      <c r="C800" s="25" t="s">
        <v>1746</v>
      </c>
      <c r="D800" s="25" t="s">
        <v>1744</v>
      </c>
      <c r="E800" s="26" t="s">
        <v>1747</v>
      </c>
      <c r="F800" s="25">
        <v>4</v>
      </c>
      <c r="G800" s="25">
        <v>13</v>
      </c>
      <c r="H800" s="25">
        <v>53</v>
      </c>
      <c r="I800" s="25" t="s">
        <v>1464</v>
      </c>
      <c r="J800" s="25" t="s">
        <v>154</v>
      </c>
      <c r="K800" s="25"/>
    </row>
    <row r="801" spans="2:11" ht="30" x14ac:dyDescent="0.25">
      <c r="B801" s="23">
        <v>799</v>
      </c>
      <c r="C801" s="23" t="s">
        <v>1748</v>
      </c>
      <c r="D801" s="23" t="s">
        <v>1744</v>
      </c>
      <c r="E801" s="24" t="s">
        <v>1749</v>
      </c>
      <c r="F801" s="23">
        <v>1</v>
      </c>
      <c r="G801" s="23">
        <v>14</v>
      </c>
      <c r="H801" s="23">
        <v>18</v>
      </c>
      <c r="I801" s="23" t="s">
        <v>1750</v>
      </c>
      <c r="J801" s="23" t="s">
        <v>154</v>
      </c>
      <c r="K801" s="23"/>
    </row>
    <row r="802" spans="2:11" ht="30" x14ac:dyDescent="0.25">
      <c r="B802" s="25">
        <v>800</v>
      </c>
      <c r="C802" s="25" t="s">
        <v>1751</v>
      </c>
      <c r="D802" s="25" t="s">
        <v>1744</v>
      </c>
      <c r="E802" s="26" t="s">
        <v>1752</v>
      </c>
      <c r="F802" s="25">
        <v>2</v>
      </c>
      <c r="G802" s="25">
        <v>14</v>
      </c>
      <c r="H802" s="25">
        <v>33</v>
      </c>
      <c r="I802" s="25" t="s">
        <v>1750</v>
      </c>
      <c r="J802" s="25" t="s">
        <v>154</v>
      </c>
      <c r="K802" s="25"/>
    </row>
    <row r="803" spans="2:11" ht="30" x14ac:dyDescent="0.25">
      <c r="B803" s="23">
        <v>801</v>
      </c>
      <c r="C803" s="23" t="s">
        <v>1753</v>
      </c>
      <c r="D803" s="23" t="s">
        <v>1744</v>
      </c>
      <c r="E803" s="24" t="s">
        <v>1754</v>
      </c>
      <c r="F803" s="23">
        <v>3</v>
      </c>
      <c r="G803" s="23">
        <v>14</v>
      </c>
      <c r="H803" s="23">
        <v>50</v>
      </c>
      <c r="I803" s="23" t="s">
        <v>1750</v>
      </c>
      <c r="J803" s="23" t="s">
        <v>154</v>
      </c>
      <c r="K803" s="23"/>
    </row>
    <row r="804" spans="2:11" ht="30" x14ac:dyDescent="0.25">
      <c r="B804" s="25">
        <v>802</v>
      </c>
      <c r="C804" s="25" t="s">
        <v>1755</v>
      </c>
      <c r="D804" s="25" t="s">
        <v>1744</v>
      </c>
      <c r="E804" s="26" t="s">
        <v>1756</v>
      </c>
      <c r="F804" s="25">
        <v>3</v>
      </c>
      <c r="G804" s="25">
        <v>14</v>
      </c>
      <c r="H804" s="25">
        <v>51</v>
      </c>
      <c r="I804" s="25" t="s">
        <v>1750</v>
      </c>
      <c r="J804" s="25" t="s">
        <v>154</v>
      </c>
      <c r="K804" s="25"/>
    </row>
    <row r="805" spans="2:11" ht="30" x14ac:dyDescent="0.25">
      <c r="B805" s="23">
        <v>803</v>
      </c>
      <c r="C805" s="23" t="s">
        <v>1757</v>
      </c>
      <c r="D805" s="23" t="s">
        <v>1744</v>
      </c>
      <c r="E805" s="24" t="s">
        <v>1758</v>
      </c>
      <c r="F805" s="23">
        <v>4</v>
      </c>
      <c r="G805" s="23">
        <v>14</v>
      </c>
      <c r="H805" s="23">
        <v>66</v>
      </c>
      <c r="I805" s="23" t="s">
        <v>1750</v>
      </c>
      <c r="J805" s="23" t="s">
        <v>154</v>
      </c>
      <c r="K805" s="23"/>
    </row>
    <row r="806" spans="2:11" ht="30" x14ac:dyDescent="0.25">
      <c r="B806" s="25">
        <v>804</v>
      </c>
      <c r="C806" s="25" t="s">
        <v>1759</v>
      </c>
      <c r="D806" s="25" t="s">
        <v>1744</v>
      </c>
      <c r="E806" s="26" t="s">
        <v>1760</v>
      </c>
      <c r="F806" s="25">
        <v>1</v>
      </c>
      <c r="G806" s="25">
        <v>21</v>
      </c>
      <c r="H806" s="25">
        <v>25</v>
      </c>
      <c r="I806" s="25" t="s">
        <v>1750</v>
      </c>
      <c r="J806" s="25" t="s">
        <v>154</v>
      </c>
      <c r="K806" s="25"/>
    </row>
    <row r="807" spans="2:11" ht="30" x14ac:dyDescent="0.25">
      <c r="B807" s="23">
        <v>805</v>
      </c>
      <c r="C807" s="23" t="s">
        <v>1761</v>
      </c>
      <c r="D807" s="23" t="s">
        <v>1744</v>
      </c>
      <c r="E807" s="24" t="s">
        <v>1762</v>
      </c>
      <c r="F807" s="23">
        <v>2</v>
      </c>
      <c r="G807" s="23">
        <v>21</v>
      </c>
      <c r="H807" s="23">
        <v>48</v>
      </c>
      <c r="I807" s="23" t="s">
        <v>1750</v>
      </c>
      <c r="J807" s="23" t="s">
        <v>154</v>
      </c>
      <c r="K807" s="23"/>
    </row>
    <row r="808" spans="2:11" ht="30" x14ac:dyDescent="0.25">
      <c r="B808" s="25">
        <v>806</v>
      </c>
      <c r="C808" s="25" t="s">
        <v>1763</v>
      </c>
      <c r="D808" s="25" t="s">
        <v>1744</v>
      </c>
      <c r="E808" s="26" t="s">
        <v>1764</v>
      </c>
      <c r="F808" s="25">
        <v>3</v>
      </c>
      <c r="G808" s="25">
        <v>21</v>
      </c>
      <c r="H808" s="25">
        <v>73</v>
      </c>
      <c r="I808" s="25" t="s">
        <v>1750</v>
      </c>
      <c r="J808" s="25" t="s">
        <v>154</v>
      </c>
      <c r="K808" s="25"/>
    </row>
    <row r="809" spans="2:11" ht="30" x14ac:dyDescent="0.25">
      <c r="B809" s="23">
        <v>807</v>
      </c>
      <c r="C809" s="23" t="s">
        <v>1765</v>
      </c>
      <c r="D809" s="23" t="s">
        <v>3978</v>
      </c>
      <c r="E809" s="24" t="s">
        <v>1766</v>
      </c>
      <c r="F809" s="23">
        <v>4</v>
      </c>
      <c r="G809" s="23">
        <v>21</v>
      </c>
      <c r="H809" s="23">
        <v>96</v>
      </c>
      <c r="I809" s="23" t="s">
        <v>1750</v>
      </c>
      <c r="J809" s="23" t="s">
        <v>154</v>
      </c>
      <c r="K809" s="23"/>
    </row>
    <row r="810" spans="2:11" ht="30" x14ac:dyDescent="0.25">
      <c r="B810" s="25">
        <v>808</v>
      </c>
      <c r="C810" s="25" t="s">
        <v>1767</v>
      </c>
      <c r="D810" s="25" t="s">
        <v>3974</v>
      </c>
      <c r="E810" s="26" t="s">
        <v>1768</v>
      </c>
      <c r="F810" s="25">
        <v>1</v>
      </c>
      <c r="G810" s="25">
        <v>24</v>
      </c>
      <c r="H810" s="25">
        <v>27</v>
      </c>
      <c r="I810" s="25" t="s">
        <v>1750</v>
      </c>
      <c r="J810" s="25" t="s">
        <v>154</v>
      </c>
      <c r="K810" s="25"/>
    </row>
    <row r="811" spans="2:11" ht="30" x14ac:dyDescent="0.25">
      <c r="B811" s="23">
        <v>809</v>
      </c>
      <c r="C811" s="23" t="s">
        <v>1769</v>
      </c>
      <c r="D811" s="25" t="s">
        <v>3974</v>
      </c>
      <c r="E811" s="24" t="s">
        <v>1770</v>
      </c>
      <c r="F811" s="23">
        <v>2</v>
      </c>
      <c r="G811" s="23">
        <v>24</v>
      </c>
      <c r="H811" s="23">
        <v>52</v>
      </c>
      <c r="I811" s="23" t="s">
        <v>1750</v>
      </c>
      <c r="J811" s="23" t="s">
        <v>154</v>
      </c>
      <c r="K811" s="23"/>
    </row>
    <row r="812" spans="2:11" ht="30" x14ac:dyDescent="0.25">
      <c r="B812" s="25">
        <v>810</v>
      </c>
      <c r="C812" s="25" t="s">
        <v>1771</v>
      </c>
      <c r="D812" s="25" t="s">
        <v>3974</v>
      </c>
      <c r="E812" s="26" t="s">
        <v>1772</v>
      </c>
      <c r="F812" s="25">
        <v>3</v>
      </c>
      <c r="G812" s="25">
        <v>24</v>
      </c>
      <c r="H812" s="25">
        <v>79</v>
      </c>
      <c r="I812" s="25" t="s">
        <v>1750</v>
      </c>
      <c r="J812" s="25" t="s">
        <v>154</v>
      </c>
      <c r="K812" s="25"/>
    </row>
    <row r="813" spans="2:11" ht="30" x14ac:dyDescent="0.25">
      <c r="B813" s="23">
        <v>811</v>
      </c>
      <c r="C813" s="23" t="s">
        <v>1773</v>
      </c>
      <c r="D813" s="25" t="s">
        <v>3974</v>
      </c>
      <c r="E813" s="24" t="s">
        <v>1774</v>
      </c>
      <c r="F813" s="23">
        <v>4</v>
      </c>
      <c r="G813" s="23">
        <v>24</v>
      </c>
      <c r="H813" s="23">
        <v>104</v>
      </c>
      <c r="I813" s="23" t="s">
        <v>1750</v>
      </c>
      <c r="J813" s="23" t="s">
        <v>154</v>
      </c>
      <c r="K813" s="23"/>
    </row>
    <row r="814" spans="2:11" ht="30" x14ac:dyDescent="0.25">
      <c r="B814" s="25">
        <v>812</v>
      </c>
      <c r="C814" s="25" t="s">
        <v>1775</v>
      </c>
      <c r="D814" s="25" t="s">
        <v>1744</v>
      </c>
      <c r="E814" s="26" t="s">
        <v>1776</v>
      </c>
      <c r="F814" s="25">
        <v>1</v>
      </c>
      <c r="G814" s="25">
        <v>28</v>
      </c>
      <c r="H814" s="25">
        <v>33</v>
      </c>
      <c r="I814" s="25" t="s">
        <v>1750</v>
      </c>
      <c r="J814" s="25" t="s">
        <v>154</v>
      </c>
      <c r="K814" s="25"/>
    </row>
    <row r="815" spans="2:11" ht="30" x14ac:dyDescent="0.25">
      <c r="B815" s="23">
        <v>813</v>
      </c>
      <c r="C815" s="23" t="s">
        <v>1777</v>
      </c>
      <c r="D815" s="23" t="s">
        <v>1744</v>
      </c>
      <c r="E815" s="24" t="s">
        <v>1778</v>
      </c>
      <c r="F815" s="23">
        <v>1</v>
      </c>
      <c r="G815" s="23">
        <v>28</v>
      </c>
      <c r="H815" s="23">
        <v>32</v>
      </c>
      <c r="I815" s="23" t="s">
        <v>1750</v>
      </c>
      <c r="J815" s="23" t="s">
        <v>154</v>
      </c>
      <c r="K815" s="23"/>
    </row>
    <row r="816" spans="2:11" ht="30" x14ac:dyDescent="0.25">
      <c r="B816" s="25">
        <v>814</v>
      </c>
      <c r="C816" s="25" t="s">
        <v>1779</v>
      </c>
      <c r="D816" s="25" t="s">
        <v>1744</v>
      </c>
      <c r="E816" s="26" t="s">
        <v>1780</v>
      </c>
      <c r="F816" s="25">
        <v>2</v>
      </c>
      <c r="G816" s="25">
        <v>28</v>
      </c>
      <c r="H816" s="25">
        <v>63</v>
      </c>
      <c r="I816" s="25" t="s">
        <v>1750</v>
      </c>
      <c r="J816" s="25" t="s">
        <v>154</v>
      </c>
      <c r="K816" s="25"/>
    </row>
    <row r="817" spans="2:11" ht="30" x14ac:dyDescent="0.25">
      <c r="B817" s="23">
        <v>815</v>
      </c>
      <c r="C817" s="23" t="s">
        <v>1781</v>
      </c>
      <c r="D817" s="23" t="s">
        <v>1744</v>
      </c>
      <c r="E817" s="24" t="s">
        <v>1782</v>
      </c>
      <c r="F817" s="23">
        <v>3</v>
      </c>
      <c r="G817" s="23">
        <v>28</v>
      </c>
      <c r="H817" s="23">
        <v>96</v>
      </c>
      <c r="I817" s="23" t="s">
        <v>1750</v>
      </c>
      <c r="J817" s="23" t="s">
        <v>154</v>
      </c>
      <c r="K817" s="23"/>
    </row>
    <row r="818" spans="2:11" ht="30" x14ac:dyDescent="0.25">
      <c r="B818" s="25">
        <v>816</v>
      </c>
      <c r="C818" s="25" t="s">
        <v>1783</v>
      </c>
      <c r="D818" s="25" t="s">
        <v>1744</v>
      </c>
      <c r="E818" s="26" t="s">
        <v>1784</v>
      </c>
      <c r="F818" s="25">
        <v>4</v>
      </c>
      <c r="G818" s="25">
        <v>28</v>
      </c>
      <c r="H818" s="25">
        <v>126</v>
      </c>
      <c r="I818" s="25" t="s">
        <v>1750</v>
      </c>
      <c r="J818" s="25" t="s">
        <v>154</v>
      </c>
      <c r="K818" s="25"/>
    </row>
    <row r="819" spans="2:11" ht="30" x14ac:dyDescent="0.25">
      <c r="B819" s="23">
        <v>817</v>
      </c>
      <c r="C819" s="23" t="s">
        <v>1785</v>
      </c>
      <c r="D819" s="23" t="s">
        <v>1744</v>
      </c>
      <c r="E819" s="24" t="s">
        <v>1786</v>
      </c>
      <c r="F819" s="23">
        <v>1</v>
      </c>
      <c r="G819" s="23">
        <v>35</v>
      </c>
      <c r="H819" s="23">
        <v>40</v>
      </c>
      <c r="I819" s="23" t="s">
        <v>1750</v>
      </c>
      <c r="J819" s="23" t="s">
        <v>154</v>
      </c>
      <c r="K819" s="23"/>
    </row>
    <row r="820" spans="2:11" ht="30" x14ac:dyDescent="0.25">
      <c r="B820" s="25">
        <v>818</v>
      </c>
      <c r="C820" s="25" t="s">
        <v>1787</v>
      </c>
      <c r="D820" s="25" t="s">
        <v>1744</v>
      </c>
      <c r="E820" s="26" t="s">
        <v>1788</v>
      </c>
      <c r="F820" s="25">
        <v>2</v>
      </c>
      <c r="G820" s="25">
        <v>35</v>
      </c>
      <c r="H820" s="25">
        <v>78</v>
      </c>
      <c r="I820" s="25" t="s">
        <v>1750</v>
      </c>
      <c r="J820" s="25" t="s">
        <v>154</v>
      </c>
      <c r="K820" s="25"/>
    </row>
    <row r="821" spans="2:11" ht="30" x14ac:dyDescent="0.25">
      <c r="B821" s="23">
        <v>819</v>
      </c>
      <c r="C821" s="23" t="s">
        <v>1789</v>
      </c>
      <c r="D821" s="23" t="s">
        <v>1744</v>
      </c>
      <c r="E821" s="24" t="s">
        <v>1790</v>
      </c>
      <c r="F821" s="23">
        <v>3</v>
      </c>
      <c r="G821" s="23">
        <v>35</v>
      </c>
      <c r="H821" s="23">
        <v>118</v>
      </c>
      <c r="I821" s="23" t="s">
        <v>1750</v>
      </c>
      <c r="J821" s="23" t="s">
        <v>154</v>
      </c>
      <c r="K821" s="23"/>
    </row>
    <row r="822" spans="2:11" ht="30" x14ac:dyDescent="0.25">
      <c r="B822" s="25">
        <v>820</v>
      </c>
      <c r="C822" s="25" t="s">
        <v>1791</v>
      </c>
      <c r="D822" s="25" t="s">
        <v>1744</v>
      </c>
      <c r="E822" s="26" t="s">
        <v>1792</v>
      </c>
      <c r="F822" s="25">
        <v>4</v>
      </c>
      <c r="G822" s="25">
        <v>35</v>
      </c>
      <c r="H822" s="25">
        <v>156</v>
      </c>
      <c r="I822" s="25" t="s">
        <v>1750</v>
      </c>
      <c r="J822" s="25" t="s">
        <v>154</v>
      </c>
      <c r="K822" s="25"/>
    </row>
    <row r="823" spans="2:11" ht="30" x14ac:dyDescent="0.25">
      <c r="B823" s="23">
        <v>821</v>
      </c>
      <c r="C823" s="23" t="s">
        <v>1793</v>
      </c>
      <c r="D823" s="23" t="s">
        <v>3974</v>
      </c>
      <c r="E823" s="24" t="s">
        <v>1794</v>
      </c>
      <c r="F823" s="23">
        <v>1</v>
      </c>
      <c r="G823" s="23">
        <v>39</v>
      </c>
      <c r="H823" s="23">
        <v>44</v>
      </c>
      <c r="I823" s="23" t="s">
        <v>1750</v>
      </c>
      <c r="J823" s="23" t="s">
        <v>154</v>
      </c>
      <c r="K823" s="23"/>
    </row>
    <row r="824" spans="2:11" ht="30" x14ac:dyDescent="0.25">
      <c r="B824" s="25">
        <v>822</v>
      </c>
      <c r="C824" s="25" t="s">
        <v>1795</v>
      </c>
      <c r="D824" s="25" t="s">
        <v>3974</v>
      </c>
      <c r="E824" s="26" t="s">
        <v>1796</v>
      </c>
      <c r="F824" s="25">
        <v>2</v>
      </c>
      <c r="G824" s="25">
        <v>39</v>
      </c>
      <c r="H824" s="25">
        <v>86</v>
      </c>
      <c r="I824" s="25" t="s">
        <v>1750</v>
      </c>
      <c r="J824" s="25" t="s">
        <v>154</v>
      </c>
      <c r="K824" s="25"/>
    </row>
    <row r="825" spans="2:11" ht="30" x14ac:dyDescent="0.25">
      <c r="B825" s="23">
        <v>823</v>
      </c>
      <c r="C825" s="23" t="s">
        <v>1797</v>
      </c>
      <c r="D825" s="23" t="s">
        <v>3974</v>
      </c>
      <c r="E825" s="24" t="s">
        <v>1798</v>
      </c>
      <c r="F825" s="23">
        <v>3</v>
      </c>
      <c r="G825" s="23">
        <v>39</v>
      </c>
      <c r="H825" s="23">
        <v>130</v>
      </c>
      <c r="I825" s="23" t="s">
        <v>1750</v>
      </c>
      <c r="J825" s="23" t="s">
        <v>154</v>
      </c>
      <c r="K825" s="23"/>
    </row>
    <row r="826" spans="2:11" ht="30" x14ac:dyDescent="0.25">
      <c r="B826" s="25">
        <v>824</v>
      </c>
      <c r="C826" s="25" t="s">
        <v>1799</v>
      </c>
      <c r="D826" s="25" t="s">
        <v>3974</v>
      </c>
      <c r="E826" s="26" t="s">
        <v>1800</v>
      </c>
      <c r="F826" s="25">
        <v>4</v>
      </c>
      <c r="G826" s="25">
        <v>39</v>
      </c>
      <c r="H826" s="25">
        <v>172</v>
      </c>
      <c r="I826" s="25" t="s">
        <v>1750</v>
      </c>
      <c r="J826" s="25" t="s">
        <v>154</v>
      </c>
      <c r="K826" s="25"/>
    </row>
    <row r="827" spans="2:11" ht="30" x14ac:dyDescent="0.25">
      <c r="B827" s="23">
        <v>825</v>
      </c>
      <c r="C827" s="23" t="s">
        <v>1801</v>
      </c>
      <c r="D827" s="23" t="s">
        <v>3974</v>
      </c>
      <c r="E827" s="24" t="s">
        <v>1802</v>
      </c>
      <c r="F827" s="23">
        <v>6</v>
      </c>
      <c r="G827" s="23">
        <v>54</v>
      </c>
      <c r="H827" s="23">
        <v>332</v>
      </c>
      <c r="I827" s="23" t="s">
        <v>1750</v>
      </c>
      <c r="J827" s="23" t="s">
        <v>154</v>
      </c>
      <c r="K827" s="23"/>
    </row>
    <row r="828" spans="2:11" ht="30" x14ac:dyDescent="0.25">
      <c r="B828" s="25">
        <v>826</v>
      </c>
      <c r="C828" s="25" t="s">
        <v>1803</v>
      </c>
      <c r="D828" s="25" t="s">
        <v>3974</v>
      </c>
      <c r="E828" s="26" t="s">
        <v>1804</v>
      </c>
      <c r="F828" s="25">
        <v>6</v>
      </c>
      <c r="G828" s="25">
        <v>54</v>
      </c>
      <c r="H828" s="25">
        <v>330</v>
      </c>
      <c r="I828" s="25" t="s">
        <v>1750</v>
      </c>
      <c r="J828" s="25" t="s">
        <v>154</v>
      </c>
      <c r="K828" s="25"/>
    </row>
    <row r="829" spans="2:11" ht="30" x14ac:dyDescent="0.25">
      <c r="B829" s="23">
        <v>827</v>
      </c>
      <c r="C829" s="23" t="s">
        <v>1805</v>
      </c>
      <c r="D829" s="23" t="s">
        <v>3974</v>
      </c>
      <c r="E829" s="24" t="s">
        <v>1806</v>
      </c>
      <c r="F829" s="23">
        <v>1</v>
      </c>
      <c r="G829" s="23">
        <v>54</v>
      </c>
      <c r="H829" s="23">
        <v>64</v>
      </c>
      <c r="I829" s="23" t="s">
        <v>1750</v>
      </c>
      <c r="J829" s="23" t="s">
        <v>154</v>
      </c>
      <c r="K829" s="23"/>
    </row>
    <row r="830" spans="2:11" ht="30" x14ac:dyDescent="0.25">
      <c r="B830" s="25">
        <v>828</v>
      </c>
      <c r="C830" s="25" t="s">
        <v>1807</v>
      </c>
      <c r="D830" s="25" t="s">
        <v>3974</v>
      </c>
      <c r="E830" s="26" t="s">
        <v>1808</v>
      </c>
      <c r="F830" s="25">
        <v>1</v>
      </c>
      <c r="G830" s="25">
        <v>54</v>
      </c>
      <c r="H830" s="25">
        <v>59</v>
      </c>
      <c r="I830" s="25" t="s">
        <v>1750</v>
      </c>
      <c r="J830" s="25" t="s">
        <v>154</v>
      </c>
      <c r="K830" s="25"/>
    </row>
    <row r="831" spans="2:11" ht="30" x14ac:dyDescent="0.25">
      <c r="B831" s="23">
        <v>829</v>
      </c>
      <c r="C831" s="23" t="s">
        <v>1809</v>
      </c>
      <c r="D831" s="23" t="s">
        <v>3974</v>
      </c>
      <c r="E831" s="24" t="s">
        <v>1810</v>
      </c>
      <c r="F831" s="23">
        <v>2</v>
      </c>
      <c r="G831" s="23">
        <v>54</v>
      </c>
      <c r="H831" s="23">
        <v>117</v>
      </c>
      <c r="I831" s="23" t="s">
        <v>1750</v>
      </c>
      <c r="J831" s="23" t="s">
        <v>154</v>
      </c>
      <c r="K831" s="23"/>
    </row>
    <row r="832" spans="2:11" ht="30" x14ac:dyDescent="0.25">
      <c r="B832" s="25">
        <v>830</v>
      </c>
      <c r="C832" s="25" t="s">
        <v>1811</v>
      </c>
      <c r="D832" s="25" t="s">
        <v>3974</v>
      </c>
      <c r="E832" s="26" t="s">
        <v>1812</v>
      </c>
      <c r="F832" s="25">
        <v>3</v>
      </c>
      <c r="G832" s="25">
        <v>54</v>
      </c>
      <c r="H832" s="25">
        <v>181</v>
      </c>
      <c r="I832" s="25" t="s">
        <v>1750</v>
      </c>
      <c r="J832" s="25" t="s">
        <v>154</v>
      </c>
      <c r="K832" s="25"/>
    </row>
    <row r="833" spans="2:11" ht="30" x14ac:dyDescent="0.25">
      <c r="B833" s="23">
        <v>831</v>
      </c>
      <c r="C833" s="23" t="s">
        <v>1813</v>
      </c>
      <c r="D833" s="23" t="s">
        <v>3974</v>
      </c>
      <c r="E833" s="24" t="s">
        <v>1814</v>
      </c>
      <c r="F833" s="23">
        <v>3</v>
      </c>
      <c r="G833" s="23">
        <v>54</v>
      </c>
      <c r="H833" s="23">
        <v>181</v>
      </c>
      <c r="I833" s="23" t="s">
        <v>1750</v>
      </c>
      <c r="J833" s="23" t="s">
        <v>154</v>
      </c>
      <c r="K833" s="23"/>
    </row>
    <row r="834" spans="2:11" ht="30" x14ac:dyDescent="0.25">
      <c r="B834" s="25">
        <v>832</v>
      </c>
      <c r="C834" s="25" t="s">
        <v>1815</v>
      </c>
      <c r="D834" s="25" t="s">
        <v>3974</v>
      </c>
      <c r="E834" s="26" t="s">
        <v>1816</v>
      </c>
      <c r="F834" s="25">
        <v>4</v>
      </c>
      <c r="G834" s="25">
        <v>54</v>
      </c>
      <c r="H834" s="25">
        <v>230</v>
      </c>
      <c r="I834" s="25" t="s">
        <v>1750</v>
      </c>
      <c r="J834" s="25" t="s">
        <v>154</v>
      </c>
      <c r="K834" s="25"/>
    </row>
    <row r="835" spans="2:11" ht="30" x14ac:dyDescent="0.25">
      <c r="B835" s="23">
        <v>833</v>
      </c>
      <c r="C835" s="23" t="s">
        <v>1817</v>
      </c>
      <c r="D835" s="23" t="s">
        <v>3974</v>
      </c>
      <c r="E835" s="24" t="s">
        <v>1818</v>
      </c>
      <c r="F835" s="23">
        <v>4</v>
      </c>
      <c r="G835" s="23">
        <v>54</v>
      </c>
      <c r="H835" s="23">
        <v>234</v>
      </c>
      <c r="I835" s="23" t="s">
        <v>1750</v>
      </c>
      <c r="J835" s="23" t="s">
        <v>154</v>
      </c>
      <c r="K835" s="23"/>
    </row>
    <row r="836" spans="2:11" ht="30" x14ac:dyDescent="0.25">
      <c r="B836" s="25">
        <v>834</v>
      </c>
      <c r="C836" s="25" t="s">
        <v>1819</v>
      </c>
      <c r="D836" s="25" t="s">
        <v>3974</v>
      </c>
      <c r="E836" s="26" t="s">
        <v>1820</v>
      </c>
      <c r="F836" s="25">
        <v>5</v>
      </c>
      <c r="G836" s="25">
        <v>54</v>
      </c>
      <c r="H836" s="25">
        <v>298</v>
      </c>
      <c r="I836" s="25" t="s">
        <v>1750</v>
      </c>
      <c r="J836" s="25" t="s">
        <v>154</v>
      </c>
      <c r="K836" s="25"/>
    </row>
    <row r="837" spans="2:11" ht="30" x14ac:dyDescent="0.25">
      <c r="B837" s="23">
        <v>835</v>
      </c>
      <c r="C837" s="23" t="s">
        <v>1821</v>
      </c>
      <c r="D837" s="23" t="s">
        <v>3974</v>
      </c>
      <c r="E837" s="24" t="s">
        <v>1822</v>
      </c>
      <c r="F837" s="23">
        <v>5</v>
      </c>
      <c r="G837" s="23" t="s">
        <v>1823</v>
      </c>
      <c r="H837" s="23">
        <v>276</v>
      </c>
      <c r="I837" s="23" t="s">
        <v>1750</v>
      </c>
      <c r="J837" s="23" t="s">
        <v>154</v>
      </c>
      <c r="K837" s="23"/>
    </row>
    <row r="838" spans="2:11" ht="30" x14ac:dyDescent="0.25">
      <c r="B838" s="25">
        <v>836</v>
      </c>
      <c r="C838" s="25" t="s">
        <v>1824</v>
      </c>
      <c r="D838" s="25" t="s">
        <v>3974</v>
      </c>
      <c r="E838" s="26" t="s">
        <v>1825</v>
      </c>
      <c r="F838" s="25">
        <v>6</v>
      </c>
      <c r="G838" s="25">
        <v>54</v>
      </c>
      <c r="H838" s="25">
        <v>362</v>
      </c>
      <c r="I838" s="25" t="s">
        <v>1750</v>
      </c>
      <c r="J838" s="25" t="s">
        <v>154</v>
      </c>
      <c r="K838" s="25"/>
    </row>
    <row r="839" spans="2:11" ht="30" x14ac:dyDescent="0.25">
      <c r="B839" s="23">
        <v>837</v>
      </c>
      <c r="C839" s="23" t="s">
        <v>1826</v>
      </c>
      <c r="D839" s="23" t="s">
        <v>3974</v>
      </c>
      <c r="E839" s="24" t="s">
        <v>1827</v>
      </c>
      <c r="F839" s="23">
        <v>6</v>
      </c>
      <c r="G839" s="23">
        <v>54</v>
      </c>
      <c r="H839" s="23">
        <v>351</v>
      </c>
      <c r="I839" s="23" t="s">
        <v>1750</v>
      </c>
      <c r="J839" s="23" t="s">
        <v>154</v>
      </c>
      <c r="K839" s="23"/>
    </row>
    <row r="840" spans="2:11" ht="30" x14ac:dyDescent="0.25">
      <c r="B840" s="25">
        <v>838</v>
      </c>
      <c r="C840" s="25" t="s">
        <v>1828</v>
      </c>
      <c r="D840" s="25" t="s">
        <v>3974</v>
      </c>
      <c r="E840" s="26" t="s">
        <v>1829</v>
      </c>
      <c r="F840" s="25">
        <v>8</v>
      </c>
      <c r="G840" s="25">
        <v>54</v>
      </c>
      <c r="H840" s="25">
        <v>460</v>
      </c>
      <c r="I840" s="25" t="s">
        <v>1750</v>
      </c>
      <c r="J840" s="25" t="s">
        <v>154</v>
      </c>
      <c r="K840" s="25"/>
    </row>
    <row r="841" spans="2:11" ht="30" x14ac:dyDescent="0.25">
      <c r="B841" s="23">
        <v>839</v>
      </c>
      <c r="C841" s="23" t="s">
        <v>1830</v>
      </c>
      <c r="D841" s="23" t="s">
        <v>3974</v>
      </c>
      <c r="E841" s="24" t="s">
        <v>1831</v>
      </c>
      <c r="F841" s="23">
        <v>8</v>
      </c>
      <c r="G841" s="23">
        <v>54</v>
      </c>
      <c r="H841" s="23">
        <v>468</v>
      </c>
      <c r="I841" s="23" t="s">
        <v>1750</v>
      </c>
      <c r="J841" s="23" t="s">
        <v>154</v>
      </c>
      <c r="K841" s="23"/>
    </row>
    <row r="842" spans="2:11" ht="30" x14ac:dyDescent="0.25">
      <c r="B842" s="25">
        <v>840</v>
      </c>
      <c r="C842" s="25" t="s">
        <v>1832</v>
      </c>
      <c r="D842" s="25" t="s">
        <v>3974</v>
      </c>
      <c r="E842" s="26" t="s">
        <v>1833</v>
      </c>
      <c r="F842" s="25">
        <v>10</v>
      </c>
      <c r="G842" s="25">
        <v>54</v>
      </c>
      <c r="H842" s="25">
        <v>577</v>
      </c>
      <c r="I842" s="25" t="s">
        <v>1750</v>
      </c>
      <c r="J842" s="25" t="s">
        <v>154</v>
      </c>
      <c r="K842" s="25"/>
    </row>
    <row r="843" spans="2:11" ht="30" x14ac:dyDescent="0.25">
      <c r="B843" s="23">
        <v>841</v>
      </c>
      <c r="C843" s="23" t="s">
        <v>1834</v>
      </c>
      <c r="D843" s="23" t="s">
        <v>3974</v>
      </c>
      <c r="E843" s="24" t="s">
        <v>1835</v>
      </c>
      <c r="F843" s="23">
        <v>10</v>
      </c>
      <c r="G843" s="23">
        <v>54</v>
      </c>
      <c r="H843" s="23">
        <v>585</v>
      </c>
      <c r="I843" s="23" t="s">
        <v>1750</v>
      </c>
      <c r="J843" s="23" t="s">
        <v>154</v>
      </c>
      <c r="K843" s="23"/>
    </row>
    <row r="844" spans="2:11" ht="30" x14ac:dyDescent="0.25">
      <c r="B844" s="25">
        <v>842</v>
      </c>
      <c r="C844" s="25" t="s">
        <v>1836</v>
      </c>
      <c r="D844" s="25" t="s">
        <v>3974</v>
      </c>
      <c r="E844" s="26" t="s">
        <v>1837</v>
      </c>
      <c r="F844" s="25">
        <v>12</v>
      </c>
      <c r="G844" s="25">
        <v>54</v>
      </c>
      <c r="H844" s="25">
        <v>690</v>
      </c>
      <c r="I844" s="25" t="s">
        <v>1750</v>
      </c>
      <c r="J844" s="25" t="s">
        <v>154</v>
      </c>
      <c r="K844" s="25"/>
    </row>
    <row r="845" spans="2:11" ht="30" x14ac:dyDescent="0.25">
      <c r="B845" s="23">
        <v>843</v>
      </c>
      <c r="C845" s="23" t="s">
        <v>1838</v>
      </c>
      <c r="D845" s="23" t="s">
        <v>3974</v>
      </c>
      <c r="E845" s="24" t="s">
        <v>1839</v>
      </c>
      <c r="F845" s="23">
        <v>12</v>
      </c>
      <c r="G845" s="23">
        <v>54</v>
      </c>
      <c r="H845" s="23">
        <v>702</v>
      </c>
      <c r="I845" s="23" t="s">
        <v>1750</v>
      </c>
      <c r="J845" s="23" t="s">
        <v>154</v>
      </c>
      <c r="K845" s="23"/>
    </row>
    <row r="846" spans="2:11" ht="30" x14ac:dyDescent="0.25">
      <c r="B846" s="25">
        <v>844</v>
      </c>
      <c r="C846" s="25" t="s">
        <v>1840</v>
      </c>
      <c r="D846" s="25" t="s">
        <v>3974</v>
      </c>
      <c r="E846" s="26" t="s">
        <v>1841</v>
      </c>
      <c r="F846" s="25">
        <v>1</v>
      </c>
      <c r="G846" s="25" t="s">
        <v>1823</v>
      </c>
      <c r="H846" s="25">
        <v>61</v>
      </c>
      <c r="I846" s="25" t="s">
        <v>1750</v>
      </c>
      <c r="J846" s="25" t="s">
        <v>154</v>
      </c>
      <c r="K846" s="25"/>
    </row>
    <row r="847" spans="2:11" ht="30" x14ac:dyDescent="0.25">
      <c r="B847" s="23">
        <v>845</v>
      </c>
      <c r="C847" s="23" t="s">
        <v>1842</v>
      </c>
      <c r="D847" s="23" t="s">
        <v>3974</v>
      </c>
      <c r="E847" s="24" t="s">
        <v>1843</v>
      </c>
      <c r="F847" s="23">
        <v>2</v>
      </c>
      <c r="G847" s="23" t="s">
        <v>1823</v>
      </c>
      <c r="H847" s="23">
        <v>110</v>
      </c>
      <c r="I847" s="23" t="s">
        <v>1750</v>
      </c>
      <c r="J847" s="23" t="s">
        <v>154</v>
      </c>
      <c r="K847" s="23"/>
    </row>
    <row r="848" spans="2:11" ht="30" x14ac:dyDescent="0.25">
      <c r="B848" s="25">
        <v>846</v>
      </c>
      <c r="C848" s="25" t="s">
        <v>1844</v>
      </c>
      <c r="D848" s="25" t="s">
        <v>3974</v>
      </c>
      <c r="E848" s="26" t="s">
        <v>1845</v>
      </c>
      <c r="F848" s="25">
        <v>3</v>
      </c>
      <c r="G848" s="25" t="s">
        <v>1823</v>
      </c>
      <c r="H848" s="25">
        <v>166</v>
      </c>
      <c r="I848" s="25" t="s">
        <v>1750</v>
      </c>
      <c r="J848" s="25" t="s">
        <v>154</v>
      </c>
      <c r="K848" s="25"/>
    </row>
    <row r="849" spans="2:11" ht="30" x14ac:dyDescent="0.25">
      <c r="B849" s="23">
        <v>847</v>
      </c>
      <c r="C849" s="23" t="s">
        <v>1846</v>
      </c>
      <c r="D849" s="23" t="s">
        <v>3974</v>
      </c>
      <c r="E849" s="24" t="s">
        <v>1847</v>
      </c>
      <c r="F849" s="23">
        <v>4</v>
      </c>
      <c r="G849" s="23" t="s">
        <v>1823</v>
      </c>
      <c r="H849" s="23">
        <v>211</v>
      </c>
      <c r="I849" s="23" t="s">
        <v>1750</v>
      </c>
      <c r="J849" s="23" t="s">
        <v>154</v>
      </c>
      <c r="K849" s="23"/>
    </row>
    <row r="850" spans="2:11" ht="30" x14ac:dyDescent="0.25">
      <c r="B850" s="25">
        <v>848</v>
      </c>
      <c r="C850" s="25" t="s">
        <v>1848</v>
      </c>
      <c r="D850" s="25" t="s">
        <v>3974</v>
      </c>
      <c r="E850" s="26" t="s">
        <v>1849</v>
      </c>
      <c r="F850" s="25">
        <v>8</v>
      </c>
      <c r="G850" s="25">
        <v>50</v>
      </c>
      <c r="H850" s="25">
        <v>428</v>
      </c>
      <c r="I850" s="25" t="s">
        <v>1750</v>
      </c>
      <c r="J850" s="25" t="s">
        <v>154</v>
      </c>
      <c r="K850" s="25"/>
    </row>
    <row r="851" spans="2:11" ht="30" x14ac:dyDescent="0.25">
      <c r="B851" s="23">
        <v>849</v>
      </c>
      <c r="C851" s="23" t="s">
        <v>1850</v>
      </c>
      <c r="D851" s="23" t="s">
        <v>3974</v>
      </c>
      <c r="E851" s="24" t="s">
        <v>1851</v>
      </c>
      <c r="F851" s="23">
        <v>8</v>
      </c>
      <c r="G851" s="23">
        <v>50</v>
      </c>
      <c r="H851" s="23">
        <v>436</v>
      </c>
      <c r="I851" s="23" t="s">
        <v>1750</v>
      </c>
      <c r="J851" s="23" t="s">
        <v>154</v>
      </c>
      <c r="K851" s="23"/>
    </row>
    <row r="852" spans="2:11" ht="30" x14ac:dyDescent="0.25">
      <c r="B852" s="25">
        <v>850</v>
      </c>
      <c r="C852" s="25" t="s">
        <v>1852</v>
      </c>
      <c r="D852" s="25" t="s">
        <v>3974</v>
      </c>
      <c r="E852" s="26" t="s">
        <v>1853</v>
      </c>
      <c r="F852" s="25">
        <v>10</v>
      </c>
      <c r="G852" s="25">
        <v>50</v>
      </c>
      <c r="H852" s="25">
        <v>537</v>
      </c>
      <c r="I852" s="25" t="s">
        <v>1750</v>
      </c>
      <c r="J852" s="25" t="s">
        <v>154</v>
      </c>
      <c r="K852" s="25"/>
    </row>
    <row r="853" spans="2:11" ht="30" x14ac:dyDescent="0.25">
      <c r="B853" s="23">
        <v>851</v>
      </c>
      <c r="C853" s="23" t="s">
        <v>1854</v>
      </c>
      <c r="D853" s="23" t="s">
        <v>3974</v>
      </c>
      <c r="E853" s="24" t="s">
        <v>1855</v>
      </c>
      <c r="F853" s="23">
        <v>10</v>
      </c>
      <c r="G853" s="23">
        <v>50</v>
      </c>
      <c r="H853" s="23">
        <v>545</v>
      </c>
      <c r="I853" s="23" t="s">
        <v>1750</v>
      </c>
      <c r="J853" s="23" t="s">
        <v>154</v>
      </c>
      <c r="K853" s="23"/>
    </row>
    <row r="854" spans="2:11" ht="30" x14ac:dyDescent="0.25">
      <c r="B854" s="25">
        <v>852</v>
      </c>
      <c r="C854" s="25" t="s">
        <v>1856</v>
      </c>
      <c r="D854" s="25" t="s">
        <v>3974</v>
      </c>
      <c r="E854" s="26" t="s">
        <v>1857</v>
      </c>
      <c r="F854" s="25">
        <v>12</v>
      </c>
      <c r="G854" s="25">
        <v>50</v>
      </c>
      <c r="H854" s="25">
        <v>642</v>
      </c>
      <c r="I854" s="25" t="s">
        <v>1750</v>
      </c>
      <c r="J854" s="25" t="s">
        <v>154</v>
      </c>
      <c r="K854" s="25"/>
    </row>
    <row r="855" spans="2:11" ht="30" x14ac:dyDescent="0.25">
      <c r="B855" s="23">
        <v>853</v>
      </c>
      <c r="C855" s="23" t="s">
        <v>1858</v>
      </c>
      <c r="D855" s="23" t="s">
        <v>3974</v>
      </c>
      <c r="E855" s="24" t="s">
        <v>1859</v>
      </c>
      <c r="F855" s="23">
        <v>12</v>
      </c>
      <c r="G855" s="23">
        <v>50</v>
      </c>
      <c r="H855" s="23">
        <v>654</v>
      </c>
      <c r="I855" s="23" t="s">
        <v>1750</v>
      </c>
      <c r="J855" s="23" t="s">
        <v>154</v>
      </c>
      <c r="K855" s="23"/>
    </row>
    <row r="856" spans="2:11" ht="30" x14ac:dyDescent="0.25">
      <c r="B856" s="25">
        <v>854</v>
      </c>
      <c r="C856" s="25" t="s">
        <v>1860</v>
      </c>
      <c r="D856" s="25" t="s">
        <v>3974</v>
      </c>
      <c r="E856" s="26" t="s">
        <v>1861</v>
      </c>
      <c r="F856" s="25">
        <v>1</v>
      </c>
      <c r="G856" s="25">
        <v>80</v>
      </c>
      <c r="H856" s="25">
        <v>90</v>
      </c>
      <c r="I856" s="25" t="s">
        <v>1750</v>
      </c>
      <c r="J856" s="25" t="s">
        <v>154</v>
      </c>
      <c r="K856" s="25"/>
    </row>
    <row r="857" spans="2:11" ht="30" x14ac:dyDescent="0.25">
      <c r="B857" s="23">
        <v>855</v>
      </c>
      <c r="C857" s="23" t="s">
        <v>1862</v>
      </c>
      <c r="D857" s="23" t="s">
        <v>3974</v>
      </c>
      <c r="E857" s="24" t="s">
        <v>1863</v>
      </c>
      <c r="F857" s="23">
        <v>2</v>
      </c>
      <c r="G857" s="23">
        <v>80</v>
      </c>
      <c r="H857" s="23">
        <v>180</v>
      </c>
      <c r="I857" s="23" t="s">
        <v>1750</v>
      </c>
      <c r="J857" s="23" t="s">
        <v>154</v>
      </c>
      <c r="K857" s="23"/>
    </row>
    <row r="858" spans="2:11" x14ac:dyDescent="0.25">
      <c r="B858" s="25">
        <v>856</v>
      </c>
      <c r="C858" s="25" t="s">
        <v>1864</v>
      </c>
      <c r="D858" s="25" t="s">
        <v>1865</v>
      </c>
      <c r="E858" s="26" t="s">
        <v>1866</v>
      </c>
      <c r="F858" s="25">
        <v>1</v>
      </c>
      <c r="G858" s="25">
        <v>15</v>
      </c>
      <c r="H858" s="25">
        <v>19</v>
      </c>
      <c r="I858" s="25" t="s">
        <v>1464</v>
      </c>
      <c r="J858" s="25" t="s">
        <v>154</v>
      </c>
      <c r="K858" s="25"/>
    </row>
    <row r="859" spans="2:11" x14ac:dyDescent="0.25">
      <c r="B859" s="23">
        <v>857</v>
      </c>
      <c r="C859" s="23" t="s">
        <v>1867</v>
      </c>
      <c r="D859" s="23" t="s">
        <v>1865</v>
      </c>
      <c r="E859" s="24" t="s">
        <v>1868</v>
      </c>
      <c r="F859" s="23">
        <v>2</v>
      </c>
      <c r="G859" s="23">
        <v>15</v>
      </c>
      <c r="H859" s="23">
        <v>36</v>
      </c>
      <c r="I859" s="23" t="s">
        <v>1464</v>
      </c>
      <c r="J859" s="23" t="s">
        <v>154</v>
      </c>
      <c r="K859" s="23"/>
    </row>
    <row r="860" spans="2:11" x14ac:dyDescent="0.25">
      <c r="B860" s="25">
        <v>858</v>
      </c>
      <c r="C860" s="25" t="s">
        <v>1869</v>
      </c>
      <c r="D860" s="25" t="s">
        <v>1865</v>
      </c>
      <c r="E860" s="26" t="s">
        <v>1870</v>
      </c>
      <c r="F860" s="25">
        <v>1</v>
      </c>
      <c r="G860" s="25">
        <v>17</v>
      </c>
      <c r="H860" s="25">
        <v>18</v>
      </c>
      <c r="I860" s="25" t="s">
        <v>1750</v>
      </c>
      <c r="J860" s="25" t="s">
        <v>154</v>
      </c>
      <c r="K860" s="25"/>
    </row>
    <row r="861" spans="2:11" x14ac:dyDescent="0.25">
      <c r="B861" s="23">
        <v>859</v>
      </c>
      <c r="C861" s="23" t="s">
        <v>1871</v>
      </c>
      <c r="D861" s="23" t="s">
        <v>1865</v>
      </c>
      <c r="E861" s="24" t="s">
        <v>1872</v>
      </c>
      <c r="F861" s="23">
        <v>1</v>
      </c>
      <c r="G861" s="23">
        <v>17</v>
      </c>
      <c r="H861" s="23">
        <v>18</v>
      </c>
      <c r="I861" s="23" t="s">
        <v>153</v>
      </c>
      <c r="J861" s="23" t="s">
        <v>154</v>
      </c>
      <c r="K861" s="23"/>
    </row>
    <row r="862" spans="2:11" x14ac:dyDescent="0.25">
      <c r="B862" s="25">
        <v>860</v>
      </c>
      <c r="C862" s="25" t="s">
        <v>1873</v>
      </c>
      <c r="D862" s="25" t="s">
        <v>1865</v>
      </c>
      <c r="E862" s="26" t="s">
        <v>1874</v>
      </c>
      <c r="F862" s="25">
        <v>1</v>
      </c>
      <c r="G862" s="25">
        <v>17</v>
      </c>
      <c r="H862" s="25">
        <v>17</v>
      </c>
      <c r="I862" s="25" t="s">
        <v>153</v>
      </c>
      <c r="J862" s="25" t="s">
        <v>154</v>
      </c>
      <c r="K862" s="25"/>
    </row>
    <row r="863" spans="2:11" x14ac:dyDescent="0.25">
      <c r="B863" s="23">
        <v>861</v>
      </c>
      <c r="C863" s="23" t="s">
        <v>1875</v>
      </c>
      <c r="D863" s="23" t="s">
        <v>1865</v>
      </c>
      <c r="E863" s="24" t="s">
        <v>1876</v>
      </c>
      <c r="F863" s="23">
        <v>1</v>
      </c>
      <c r="G863" s="23">
        <v>17</v>
      </c>
      <c r="H863" s="23">
        <v>17</v>
      </c>
      <c r="I863" s="23" t="s">
        <v>153</v>
      </c>
      <c r="J863" s="23" t="s">
        <v>154</v>
      </c>
      <c r="K863" s="23"/>
    </row>
    <row r="864" spans="2:11" x14ac:dyDescent="0.25">
      <c r="B864" s="25">
        <v>862</v>
      </c>
      <c r="C864" s="25" t="s">
        <v>1877</v>
      </c>
      <c r="D864" s="25" t="s">
        <v>1865</v>
      </c>
      <c r="E864" s="26" t="s">
        <v>1878</v>
      </c>
      <c r="F864" s="25">
        <v>1</v>
      </c>
      <c r="G864" s="25">
        <v>17</v>
      </c>
      <c r="H864" s="25">
        <v>15</v>
      </c>
      <c r="I864" s="25" t="s">
        <v>153</v>
      </c>
      <c r="J864" s="25" t="s">
        <v>154</v>
      </c>
      <c r="K864" s="25"/>
    </row>
    <row r="865" spans="2:11" x14ac:dyDescent="0.25">
      <c r="B865" s="23">
        <v>863</v>
      </c>
      <c r="C865" s="23" t="s">
        <v>1879</v>
      </c>
      <c r="D865" s="23" t="s">
        <v>1865</v>
      </c>
      <c r="E865" s="24" t="s">
        <v>1880</v>
      </c>
      <c r="F865" s="23">
        <v>1</v>
      </c>
      <c r="G865" s="23">
        <v>17</v>
      </c>
      <c r="H865" s="23">
        <v>16</v>
      </c>
      <c r="I865" s="23" t="s">
        <v>153</v>
      </c>
      <c r="J865" s="23" t="s">
        <v>154</v>
      </c>
      <c r="K865" s="23"/>
    </row>
    <row r="866" spans="2:11" x14ac:dyDescent="0.25">
      <c r="B866" s="25">
        <v>864</v>
      </c>
      <c r="C866" s="25" t="s">
        <v>1881</v>
      </c>
      <c r="D866" s="25" t="s">
        <v>1865</v>
      </c>
      <c r="E866" s="26" t="s">
        <v>1882</v>
      </c>
      <c r="F866" s="25">
        <v>1</v>
      </c>
      <c r="G866" s="25">
        <v>17</v>
      </c>
      <c r="H866" s="25">
        <v>14</v>
      </c>
      <c r="I866" s="25" t="s">
        <v>153</v>
      </c>
      <c r="J866" s="25" t="s">
        <v>154</v>
      </c>
      <c r="K866" s="25"/>
    </row>
    <row r="867" spans="2:11" x14ac:dyDescent="0.25">
      <c r="B867" s="23">
        <v>865</v>
      </c>
      <c r="C867" s="23" t="s">
        <v>1883</v>
      </c>
      <c r="D867" s="23" t="s">
        <v>1865</v>
      </c>
      <c r="E867" s="24" t="s">
        <v>1884</v>
      </c>
      <c r="F867" s="23">
        <v>1</v>
      </c>
      <c r="G867" s="23">
        <v>17</v>
      </c>
      <c r="H867" s="23">
        <v>15</v>
      </c>
      <c r="I867" s="23" t="s">
        <v>153</v>
      </c>
      <c r="J867" s="23" t="s">
        <v>154</v>
      </c>
      <c r="K867" s="23"/>
    </row>
    <row r="868" spans="2:11" x14ac:dyDescent="0.25">
      <c r="B868" s="25">
        <v>866</v>
      </c>
      <c r="C868" s="25" t="s">
        <v>1885</v>
      </c>
      <c r="D868" s="25" t="s">
        <v>1865</v>
      </c>
      <c r="E868" s="26" t="s">
        <v>1886</v>
      </c>
      <c r="F868" s="25">
        <v>1</v>
      </c>
      <c r="G868" s="25">
        <v>17</v>
      </c>
      <c r="H868" s="25">
        <v>13</v>
      </c>
      <c r="I868" s="25" t="s">
        <v>153</v>
      </c>
      <c r="J868" s="25" t="s">
        <v>154</v>
      </c>
      <c r="K868" s="25"/>
    </row>
    <row r="869" spans="2:11" x14ac:dyDescent="0.25">
      <c r="B869" s="23">
        <v>867</v>
      </c>
      <c r="C869" s="23" t="s">
        <v>1887</v>
      </c>
      <c r="D869" s="23" t="s">
        <v>1865</v>
      </c>
      <c r="E869" s="24" t="s">
        <v>1872</v>
      </c>
      <c r="F869" s="23">
        <v>1</v>
      </c>
      <c r="G869" s="23">
        <v>17</v>
      </c>
      <c r="H869" s="23">
        <v>17</v>
      </c>
      <c r="I869" s="23" t="s">
        <v>1888</v>
      </c>
      <c r="J869" s="23" t="s">
        <v>154</v>
      </c>
      <c r="K869" s="23"/>
    </row>
    <row r="870" spans="2:11" x14ac:dyDescent="0.25">
      <c r="B870" s="25">
        <v>868</v>
      </c>
      <c r="C870" s="25" t="s">
        <v>1889</v>
      </c>
      <c r="D870" s="25" t="s">
        <v>1865</v>
      </c>
      <c r="E870" s="26" t="s">
        <v>1874</v>
      </c>
      <c r="F870" s="25">
        <v>1</v>
      </c>
      <c r="G870" s="25">
        <v>17</v>
      </c>
      <c r="H870" s="25">
        <v>15</v>
      </c>
      <c r="I870" s="25" t="s">
        <v>1888</v>
      </c>
      <c r="J870" s="25" t="s">
        <v>154</v>
      </c>
      <c r="K870" s="25"/>
    </row>
    <row r="871" spans="2:11" x14ac:dyDescent="0.25">
      <c r="B871" s="23">
        <v>869</v>
      </c>
      <c r="C871" s="23" t="s">
        <v>1890</v>
      </c>
      <c r="D871" s="23" t="s">
        <v>1865</v>
      </c>
      <c r="E871" s="24" t="s">
        <v>1891</v>
      </c>
      <c r="F871" s="23">
        <v>1</v>
      </c>
      <c r="G871" s="23">
        <v>17</v>
      </c>
      <c r="H871" s="23">
        <v>22</v>
      </c>
      <c r="I871" s="23" t="s">
        <v>1888</v>
      </c>
      <c r="J871" s="23" t="s">
        <v>154</v>
      </c>
      <c r="K871" s="23"/>
    </row>
    <row r="872" spans="2:11" x14ac:dyDescent="0.25">
      <c r="B872" s="25">
        <v>870</v>
      </c>
      <c r="C872" s="25" t="s">
        <v>1892</v>
      </c>
      <c r="D872" s="25" t="s">
        <v>1865</v>
      </c>
      <c r="E872" s="26" t="s">
        <v>1893</v>
      </c>
      <c r="F872" s="25">
        <v>1</v>
      </c>
      <c r="G872" s="25">
        <v>17</v>
      </c>
      <c r="H872" s="25">
        <v>16</v>
      </c>
      <c r="I872" s="25" t="s">
        <v>153</v>
      </c>
      <c r="J872" s="25" t="s">
        <v>154</v>
      </c>
      <c r="K872" s="25"/>
    </row>
    <row r="873" spans="2:11" x14ac:dyDescent="0.25">
      <c r="B873" s="23">
        <v>871</v>
      </c>
      <c r="C873" s="23" t="s">
        <v>1894</v>
      </c>
      <c r="D873" s="23" t="s">
        <v>1865</v>
      </c>
      <c r="E873" s="24" t="s">
        <v>1895</v>
      </c>
      <c r="F873" s="23">
        <v>1</v>
      </c>
      <c r="G873" s="23">
        <v>17</v>
      </c>
      <c r="H873" s="23">
        <v>15</v>
      </c>
      <c r="I873" s="23" t="s">
        <v>153</v>
      </c>
      <c r="J873" s="23" t="s">
        <v>154</v>
      </c>
      <c r="K873" s="23"/>
    </row>
    <row r="874" spans="2:11" x14ac:dyDescent="0.25">
      <c r="B874" s="25">
        <v>872</v>
      </c>
      <c r="C874" s="25" t="s">
        <v>1896</v>
      </c>
      <c r="D874" s="25" t="s">
        <v>1865</v>
      </c>
      <c r="E874" s="26" t="s">
        <v>1897</v>
      </c>
      <c r="F874" s="25">
        <v>1</v>
      </c>
      <c r="G874" s="25">
        <v>17</v>
      </c>
      <c r="H874" s="25">
        <v>16</v>
      </c>
      <c r="I874" s="25" t="s">
        <v>153</v>
      </c>
      <c r="J874" s="25" t="s">
        <v>154</v>
      </c>
      <c r="K874" s="25"/>
    </row>
    <row r="875" spans="2:11" x14ac:dyDescent="0.25">
      <c r="B875" s="23">
        <v>873</v>
      </c>
      <c r="C875" s="23" t="s">
        <v>1898</v>
      </c>
      <c r="D875" s="23" t="s">
        <v>1865</v>
      </c>
      <c r="E875" s="24" t="s">
        <v>1899</v>
      </c>
      <c r="F875" s="23">
        <v>1</v>
      </c>
      <c r="G875" s="23">
        <v>17</v>
      </c>
      <c r="H875" s="23">
        <v>17</v>
      </c>
      <c r="I875" s="23" t="s">
        <v>153</v>
      </c>
      <c r="J875" s="23" t="s">
        <v>154</v>
      </c>
      <c r="K875" s="23"/>
    </row>
    <row r="876" spans="2:11" x14ac:dyDescent="0.25">
      <c r="B876" s="25">
        <v>874</v>
      </c>
      <c r="C876" s="25" t="s">
        <v>1900</v>
      </c>
      <c r="D876" s="25" t="s">
        <v>1865</v>
      </c>
      <c r="E876" s="26" t="s">
        <v>1901</v>
      </c>
      <c r="F876" s="25">
        <v>1</v>
      </c>
      <c r="G876" s="25">
        <v>17</v>
      </c>
      <c r="H876" s="25">
        <v>17</v>
      </c>
      <c r="I876" s="25" t="s">
        <v>153</v>
      </c>
      <c r="J876" s="25" t="s">
        <v>154</v>
      </c>
      <c r="K876" s="25"/>
    </row>
    <row r="877" spans="2:11" x14ac:dyDescent="0.25">
      <c r="B877" s="23">
        <v>875</v>
      </c>
      <c r="C877" s="23" t="s">
        <v>1902</v>
      </c>
      <c r="D877" s="23" t="s">
        <v>1865</v>
      </c>
      <c r="E877" s="24" t="s">
        <v>1903</v>
      </c>
      <c r="F877" s="23">
        <v>1</v>
      </c>
      <c r="G877" s="23">
        <v>17</v>
      </c>
      <c r="H877" s="23">
        <v>24</v>
      </c>
      <c r="I877" s="23" t="s">
        <v>1464</v>
      </c>
      <c r="J877" s="23" t="s">
        <v>154</v>
      </c>
      <c r="K877" s="23"/>
    </row>
    <row r="878" spans="2:11" x14ac:dyDescent="0.25">
      <c r="B878" s="25">
        <v>876</v>
      </c>
      <c r="C878" s="25" t="s">
        <v>1904</v>
      </c>
      <c r="D878" s="25" t="s">
        <v>1865</v>
      </c>
      <c r="E878" s="26" t="s">
        <v>1905</v>
      </c>
      <c r="F878" s="25">
        <v>2</v>
      </c>
      <c r="G878" s="25">
        <v>17</v>
      </c>
      <c r="H878" s="25">
        <v>31</v>
      </c>
      <c r="I878" s="25" t="s">
        <v>1750</v>
      </c>
      <c r="J878" s="25" t="s">
        <v>154</v>
      </c>
      <c r="K878" s="25"/>
    </row>
    <row r="879" spans="2:11" x14ac:dyDescent="0.25">
      <c r="B879" s="23">
        <v>877</v>
      </c>
      <c r="C879" s="23" t="s">
        <v>1906</v>
      </c>
      <c r="D879" s="23" t="s">
        <v>1865</v>
      </c>
      <c r="E879" s="24" t="s">
        <v>1907</v>
      </c>
      <c r="F879" s="23">
        <v>2</v>
      </c>
      <c r="G879" s="23">
        <v>17</v>
      </c>
      <c r="H879" s="23">
        <v>33</v>
      </c>
      <c r="I879" s="23" t="s">
        <v>153</v>
      </c>
      <c r="J879" s="23" t="s">
        <v>154</v>
      </c>
      <c r="K879" s="23"/>
    </row>
    <row r="880" spans="2:11" x14ac:dyDescent="0.25">
      <c r="B880" s="25">
        <v>878</v>
      </c>
      <c r="C880" s="25" t="s">
        <v>1908</v>
      </c>
      <c r="D880" s="25" t="s">
        <v>1865</v>
      </c>
      <c r="E880" s="26" t="s">
        <v>1909</v>
      </c>
      <c r="F880" s="25">
        <v>2</v>
      </c>
      <c r="G880" s="25">
        <v>17</v>
      </c>
      <c r="H880" s="25">
        <v>30</v>
      </c>
      <c r="I880" s="25" t="s">
        <v>153</v>
      </c>
      <c r="J880" s="25" t="s">
        <v>154</v>
      </c>
      <c r="K880" s="25"/>
    </row>
    <row r="881" spans="2:11" x14ac:dyDescent="0.25">
      <c r="B881" s="23">
        <v>879</v>
      </c>
      <c r="C881" s="23" t="s">
        <v>1910</v>
      </c>
      <c r="D881" s="23" t="s">
        <v>1865</v>
      </c>
      <c r="E881" s="24" t="s">
        <v>1911</v>
      </c>
      <c r="F881" s="23">
        <v>2</v>
      </c>
      <c r="G881" s="23">
        <v>17</v>
      </c>
      <c r="H881" s="23">
        <v>30</v>
      </c>
      <c r="I881" s="23" t="s">
        <v>153</v>
      </c>
      <c r="J881" s="23" t="s">
        <v>154</v>
      </c>
      <c r="K881" s="23"/>
    </row>
    <row r="882" spans="2:11" x14ac:dyDescent="0.25">
      <c r="B882" s="25">
        <v>880</v>
      </c>
      <c r="C882" s="25" t="s">
        <v>1912</v>
      </c>
      <c r="D882" s="25" t="s">
        <v>1865</v>
      </c>
      <c r="E882" s="26" t="s">
        <v>1913</v>
      </c>
      <c r="F882" s="25">
        <v>2</v>
      </c>
      <c r="G882" s="25">
        <v>17</v>
      </c>
      <c r="H882" s="25">
        <v>27</v>
      </c>
      <c r="I882" s="25" t="s">
        <v>153</v>
      </c>
      <c r="J882" s="25" t="s">
        <v>154</v>
      </c>
      <c r="K882" s="25"/>
    </row>
    <row r="883" spans="2:11" x14ac:dyDescent="0.25">
      <c r="B883" s="23">
        <v>881</v>
      </c>
      <c r="C883" s="23" t="s">
        <v>1914</v>
      </c>
      <c r="D883" s="23" t="s">
        <v>1865</v>
      </c>
      <c r="E883" s="24" t="s">
        <v>1907</v>
      </c>
      <c r="F883" s="23">
        <v>2</v>
      </c>
      <c r="G883" s="23">
        <v>17</v>
      </c>
      <c r="H883" s="23">
        <v>30</v>
      </c>
      <c r="I883" s="23" t="s">
        <v>1888</v>
      </c>
      <c r="J883" s="23" t="s">
        <v>154</v>
      </c>
      <c r="K883" s="23"/>
    </row>
    <row r="884" spans="2:11" x14ac:dyDescent="0.25">
      <c r="B884" s="25">
        <v>882</v>
      </c>
      <c r="C884" s="25" t="s">
        <v>1915</v>
      </c>
      <c r="D884" s="25" t="s">
        <v>1865</v>
      </c>
      <c r="E884" s="26" t="s">
        <v>1909</v>
      </c>
      <c r="F884" s="25">
        <v>2</v>
      </c>
      <c r="G884" s="25">
        <v>17</v>
      </c>
      <c r="H884" s="25">
        <v>27</v>
      </c>
      <c r="I884" s="25" t="s">
        <v>1888</v>
      </c>
      <c r="J884" s="25" t="s">
        <v>154</v>
      </c>
      <c r="K884" s="25"/>
    </row>
    <row r="885" spans="2:11" x14ac:dyDescent="0.25">
      <c r="B885" s="23">
        <v>883</v>
      </c>
      <c r="C885" s="23" t="s">
        <v>1916</v>
      </c>
      <c r="D885" s="23" t="s">
        <v>1865</v>
      </c>
      <c r="E885" s="24" t="s">
        <v>1917</v>
      </c>
      <c r="F885" s="23">
        <v>2</v>
      </c>
      <c r="G885" s="23">
        <v>17</v>
      </c>
      <c r="H885" s="23">
        <v>41</v>
      </c>
      <c r="I885" s="23" t="s">
        <v>1888</v>
      </c>
      <c r="J885" s="23" t="s">
        <v>154</v>
      </c>
      <c r="K885" s="23"/>
    </row>
    <row r="886" spans="2:11" x14ac:dyDescent="0.25">
      <c r="B886" s="25">
        <v>884</v>
      </c>
      <c r="C886" s="25" t="s">
        <v>1918</v>
      </c>
      <c r="D886" s="25" t="s">
        <v>1865</v>
      </c>
      <c r="E886" s="26" t="s">
        <v>1919</v>
      </c>
      <c r="F886" s="25">
        <v>2</v>
      </c>
      <c r="G886" s="25">
        <v>17</v>
      </c>
      <c r="H886" s="25">
        <v>26</v>
      </c>
      <c r="I886" s="25" t="s">
        <v>1888</v>
      </c>
      <c r="J886" s="25" t="s">
        <v>154</v>
      </c>
      <c r="K886" s="25"/>
    </row>
    <row r="887" spans="2:11" x14ac:dyDescent="0.25">
      <c r="B887" s="23">
        <v>885</v>
      </c>
      <c r="C887" s="23" t="s">
        <v>1920</v>
      </c>
      <c r="D887" s="23" t="s">
        <v>1865</v>
      </c>
      <c r="E887" s="24" t="s">
        <v>1921</v>
      </c>
      <c r="F887" s="23">
        <v>2</v>
      </c>
      <c r="G887" s="23">
        <v>17</v>
      </c>
      <c r="H887" s="23">
        <v>31</v>
      </c>
      <c r="I887" s="23" t="s">
        <v>153</v>
      </c>
      <c r="J887" s="23" t="s">
        <v>154</v>
      </c>
      <c r="K887" s="23"/>
    </row>
    <row r="888" spans="2:11" x14ac:dyDescent="0.25">
      <c r="B888" s="25">
        <v>886</v>
      </c>
      <c r="C888" s="25" t="s">
        <v>1922</v>
      </c>
      <c r="D888" s="25" t="s">
        <v>1865</v>
      </c>
      <c r="E888" s="26" t="s">
        <v>1923</v>
      </c>
      <c r="F888" s="25">
        <v>2</v>
      </c>
      <c r="G888" s="25">
        <v>17</v>
      </c>
      <c r="H888" s="25">
        <v>28</v>
      </c>
      <c r="I888" s="25" t="s">
        <v>153</v>
      </c>
      <c r="J888" s="25" t="s">
        <v>154</v>
      </c>
      <c r="K888" s="25"/>
    </row>
    <row r="889" spans="2:11" ht="30" x14ac:dyDescent="0.25">
      <c r="B889" s="23">
        <v>887</v>
      </c>
      <c r="C889" s="23" t="s">
        <v>1924</v>
      </c>
      <c r="D889" s="23" t="s">
        <v>1865</v>
      </c>
      <c r="E889" s="24" t="s">
        <v>1925</v>
      </c>
      <c r="F889" s="23">
        <v>2</v>
      </c>
      <c r="G889" s="23">
        <v>17</v>
      </c>
      <c r="H889" s="23">
        <v>34</v>
      </c>
      <c r="I889" s="23" t="s">
        <v>153</v>
      </c>
      <c r="J889" s="23" t="s">
        <v>154</v>
      </c>
      <c r="K889" s="23"/>
    </row>
    <row r="890" spans="2:11" x14ac:dyDescent="0.25">
      <c r="B890" s="25">
        <v>888</v>
      </c>
      <c r="C890" s="25" t="s">
        <v>1926</v>
      </c>
      <c r="D890" s="25" t="s">
        <v>1865</v>
      </c>
      <c r="E890" s="26" t="s">
        <v>1927</v>
      </c>
      <c r="F890" s="25">
        <v>3</v>
      </c>
      <c r="G890" s="25">
        <v>17</v>
      </c>
      <c r="H890" s="25">
        <v>47</v>
      </c>
      <c r="I890" s="25" t="s">
        <v>1750</v>
      </c>
      <c r="J890" s="25" t="s">
        <v>154</v>
      </c>
      <c r="K890" s="25"/>
    </row>
    <row r="891" spans="2:11" x14ac:dyDescent="0.25">
      <c r="B891" s="23">
        <v>889</v>
      </c>
      <c r="C891" s="23" t="s">
        <v>1928</v>
      </c>
      <c r="D891" s="23" t="s">
        <v>1865</v>
      </c>
      <c r="E891" s="24" t="s">
        <v>1929</v>
      </c>
      <c r="F891" s="23">
        <v>3</v>
      </c>
      <c r="G891" s="23">
        <v>17</v>
      </c>
      <c r="H891" s="23">
        <v>47</v>
      </c>
      <c r="I891" s="23" t="s">
        <v>153</v>
      </c>
      <c r="J891" s="23" t="s">
        <v>154</v>
      </c>
      <c r="K891" s="23"/>
    </row>
    <row r="892" spans="2:11" x14ac:dyDescent="0.25">
      <c r="B892" s="25">
        <v>890</v>
      </c>
      <c r="C892" s="25" t="s">
        <v>1930</v>
      </c>
      <c r="D892" s="25" t="s">
        <v>1865</v>
      </c>
      <c r="E892" s="26" t="s">
        <v>1931</v>
      </c>
      <c r="F892" s="25">
        <v>3</v>
      </c>
      <c r="G892" s="25">
        <v>17</v>
      </c>
      <c r="H892" s="25">
        <v>51</v>
      </c>
      <c r="I892" s="25" t="s">
        <v>153</v>
      </c>
      <c r="J892" s="25" t="s">
        <v>154</v>
      </c>
      <c r="K892" s="25"/>
    </row>
    <row r="893" spans="2:11" x14ac:dyDescent="0.25">
      <c r="B893" s="23">
        <v>891</v>
      </c>
      <c r="C893" s="23" t="s">
        <v>1932</v>
      </c>
      <c r="D893" s="23" t="s">
        <v>1865</v>
      </c>
      <c r="E893" s="24" t="s">
        <v>1933</v>
      </c>
      <c r="F893" s="23">
        <v>3</v>
      </c>
      <c r="G893" s="23">
        <v>17</v>
      </c>
      <c r="H893" s="23">
        <v>41</v>
      </c>
      <c r="I893" s="23" t="s">
        <v>153</v>
      </c>
      <c r="J893" s="23" t="s">
        <v>154</v>
      </c>
      <c r="K893" s="23"/>
    </row>
    <row r="894" spans="2:11" x14ac:dyDescent="0.25">
      <c r="B894" s="25">
        <v>892</v>
      </c>
      <c r="C894" s="25" t="s">
        <v>1934</v>
      </c>
      <c r="D894" s="25" t="s">
        <v>1865</v>
      </c>
      <c r="E894" s="26" t="s">
        <v>1929</v>
      </c>
      <c r="F894" s="25">
        <v>3</v>
      </c>
      <c r="G894" s="25">
        <v>17</v>
      </c>
      <c r="H894" s="25">
        <v>45</v>
      </c>
      <c r="I894" s="25" t="s">
        <v>1888</v>
      </c>
      <c r="J894" s="25" t="s">
        <v>154</v>
      </c>
      <c r="K894" s="25"/>
    </row>
    <row r="895" spans="2:11" x14ac:dyDescent="0.25">
      <c r="B895" s="23">
        <v>893</v>
      </c>
      <c r="C895" s="23" t="s">
        <v>1935</v>
      </c>
      <c r="D895" s="23" t="s">
        <v>1865</v>
      </c>
      <c r="E895" s="24" t="s">
        <v>1933</v>
      </c>
      <c r="F895" s="23">
        <v>3</v>
      </c>
      <c r="G895" s="23">
        <v>17</v>
      </c>
      <c r="H895" s="23">
        <v>40</v>
      </c>
      <c r="I895" s="23" t="s">
        <v>1888</v>
      </c>
      <c r="J895" s="23" t="s">
        <v>154</v>
      </c>
      <c r="K895" s="23"/>
    </row>
    <row r="896" spans="2:11" x14ac:dyDescent="0.25">
      <c r="B896" s="25">
        <v>894</v>
      </c>
      <c r="C896" s="25" t="s">
        <v>1936</v>
      </c>
      <c r="D896" s="25" t="s">
        <v>1865</v>
      </c>
      <c r="E896" s="26" t="s">
        <v>1937</v>
      </c>
      <c r="F896" s="25">
        <v>3</v>
      </c>
      <c r="G896" s="25">
        <v>17</v>
      </c>
      <c r="H896" s="25">
        <v>59</v>
      </c>
      <c r="I896" s="25" t="s">
        <v>1888</v>
      </c>
      <c r="J896" s="25" t="s">
        <v>154</v>
      </c>
      <c r="K896" s="25"/>
    </row>
    <row r="897" spans="2:11" x14ac:dyDescent="0.25">
      <c r="B897" s="23">
        <v>895</v>
      </c>
      <c r="C897" s="23" t="s">
        <v>1916</v>
      </c>
      <c r="D897" s="23" t="s">
        <v>1865</v>
      </c>
      <c r="E897" s="24" t="s">
        <v>1917</v>
      </c>
      <c r="F897" s="23">
        <v>2</v>
      </c>
      <c r="G897" s="23">
        <v>17</v>
      </c>
      <c r="H897" s="23">
        <v>41</v>
      </c>
      <c r="I897" s="23" t="s">
        <v>1888</v>
      </c>
      <c r="J897" s="23" t="s">
        <v>154</v>
      </c>
      <c r="K897" s="23"/>
    </row>
    <row r="898" spans="2:11" x14ac:dyDescent="0.25">
      <c r="B898" s="25">
        <v>896</v>
      </c>
      <c r="C898" s="25" t="s">
        <v>1918</v>
      </c>
      <c r="D898" s="25" t="s">
        <v>1865</v>
      </c>
      <c r="E898" s="26" t="s">
        <v>1919</v>
      </c>
      <c r="F898" s="25">
        <v>2</v>
      </c>
      <c r="G898" s="25">
        <v>17</v>
      </c>
      <c r="H898" s="25">
        <v>26</v>
      </c>
      <c r="I898" s="25" t="s">
        <v>1888</v>
      </c>
      <c r="J898" s="25" t="s">
        <v>154</v>
      </c>
      <c r="K898" s="25"/>
    </row>
    <row r="899" spans="2:11" x14ac:dyDescent="0.25">
      <c r="B899" s="23">
        <v>897</v>
      </c>
      <c r="C899" s="23" t="s">
        <v>1920</v>
      </c>
      <c r="D899" s="23" t="s">
        <v>1865</v>
      </c>
      <c r="E899" s="24" t="s">
        <v>1921</v>
      </c>
      <c r="F899" s="23">
        <v>2</v>
      </c>
      <c r="G899" s="23">
        <v>17</v>
      </c>
      <c r="H899" s="23">
        <v>31</v>
      </c>
      <c r="I899" s="23" t="s">
        <v>153</v>
      </c>
      <c r="J899" s="23" t="s">
        <v>154</v>
      </c>
      <c r="K899" s="23"/>
    </row>
    <row r="900" spans="2:11" x14ac:dyDescent="0.25">
      <c r="B900" s="25">
        <v>898</v>
      </c>
      <c r="C900" s="25" t="s">
        <v>1922</v>
      </c>
      <c r="D900" s="25" t="s">
        <v>1865</v>
      </c>
      <c r="E900" s="26" t="s">
        <v>1923</v>
      </c>
      <c r="F900" s="25">
        <v>2</v>
      </c>
      <c r="G900" s="25">
        <v>17</v>
      </c>
      <c r="H900" s="25">
        <v>28</v>
      </c>
      <c r="I900" s="25" t="s">
        <v>153</v>
      </c>
      <c r="J900" s="25" t="s">
        <v>154</v>
      </c>
      <c r="K900" s="25"/>
    </row>
    <row r="901" spans="2:11" ht="30" x14ac:dyDescent="0.25">
      <c r="B901" s="23">
        <v>899</v>
      </c>
      <c r="C901" s="23" t="s">
        <v>1924</v>
      </c>
      <c r="D901" s="23" t="s">
        <v>1865</v>
      </c>
      <c r="E901" s="24" t="s">
        <v>1925</v>
      </c>
      <c r="F901" s="23">
        <v>2</v>
      </c>
      <c r="G901" s="23">
        <v>17</v>
      </c>
      <c r="H901" s="23">
        <v>34</v>
      </c>
      <c r="I901" s="23" t="s">
        <v>153</v>
      </c>
      <c r="J901" s="23" t="s">
        <v>154</v>
      </c>
      <c r="K901" s="23"/>
    </row>
    <row r="902" spans="2:11" x14ac:dyDescent="0.25">
      <c r="B902" s="25">
        <v>900</v>
      </c>
      <c r="C902" s="25" t="s">
        <v>1926</v>
      </c>
      <c r="D902" s="25" t="s">
        <v>1865</v>
      </c>
      <c r="E902" s="26" t="s">
        <v>1927</v>
      </c>
      <c r="F902" s="25">
        <v>3</v>
      </c>
      <c r="G902" s="25">
        <v>17</v>
      </c>
      <c r="H902" s="25">
        <v>47</v>
      </c>
      <c r="I902" s="25" t="s">
        <v>1750</v>
      </c>
      <c r="J902" s="25" t="s">
        <v>154</v>
      </c>
      <c r="K902" s="25"/>
    </row>
    <row r="903" spans="2:11" x14ac:dyDescent="0.25">
      <c r="B903" s="23">
        <v>901</v>
      </c>
      <c r="C903" s="23" t="s">
        <v>1928</v>
      </c>
      <c r="D903" s="23" t="s">
        <v>1865</v>
      </c>
      <c r="E903" s="24" t="s">
        <v>1929</v>
      </c>
      <c r="F903" s="23">
        <v>3</v>
      </c>
      <c r="G903" s="23">
        <v>17</v>
      </c>
      <c r="H903" s="23">
        <v>47</v>
      </c>
      <c r="I903" s="23" t="s">
        <v>153</v>
      </c>
      <c r="J903" s="23" t="s">
        <v>154</v>
      </c>
      <c r="K903" s="23"/>
    </row>
    <row r="904" spans="2:11" x14ac:dyDescent="0.25">
      <c r="B904" s="25">
        <v>902</v>
      </c>
      <c r="C904" s="25" t="s">
        <v>1930</v>
      </c>
      <c r="D904" s="25" t="s">
        <v>1865</v>
      </c>
      <c r="E904" s="26" t="s">
        <v>1931</v>
      </c>
      <c r="F904" s="25">
        <v>3</v>
      </c>
      <c r="G904" s="25">
        <v>17</v>
      </c>
      <c r="H904" s="25">
        <v>51</v>
      </c>
      <c r="I904" s="25" t="s">
        <v>153</v>
      </c>
      <c r="J904" s="25" t="s">
        <v>154</v>
      </c>
      <c r="K904" s="25"/>
    </row>
    <row r="905" spans="2:11" x14ac:dyDescent="0.25">
      <c r="B905" s="23">
        <v>903</v>
      </c>
      <c r="C905" s="23" t="s">
        <v>1932</v>
      </c>
      <c r="D905" s="23" t="s">
        <v>1865</v>
      </c>
      <c r="E905" s="24" t="s">
        <v>1933</v>
      </c>
      <c r="F905" s="23">
        <v>3</v>
      </c>
      <c r="G905" s="23">
        <v>17</v>
      </c>
      <c r="H905" s="23">
        <v>41</v>
      </c>
      <c r="I905" s="23" t="s">
        <v>153</v>
      </c>
      <c r="J905" s="23" t="s">
        <v>154</v>
      </c>
      <c r="K905" s="23"/>
    </row>
    <row r="906" spans="2:11" x14ac:dyDescent="0.25">
      <c r="B906" s="25">
        <v>904</v>
      </c>
      <c r="C906" s="25" t="s">
        <v>1934</v>
      </c>
      <c r="D906" s="25" t="s">
        <v>1865</v>
      </c>
      <c r="E906" s="26" t="s">
        <v>1929</v>
      </c>
      <c r="F906" s="25">
        <v>3</v>
      </c>
      <c r="G906" s="25">
        <v>17</v>
      </c>
      <c r="H906" s="25">
        <v>45</v>
      </c>
      <c r="I906" s="25" t="s">
        <v>1888</v>
      </c>
      <c r="J906" s="25" t="s">
        <v>154</v>
      </c>
      <c r="K906" s="25"/>
    </row>
    <row r="907" spans="2:11" x14ac:dyDescent="0.25">
      <c r="B907" s="23">
        <v>905</v>
      </c>
      <c r="C907" s="23" t="s">
        <v>1935</v>
      </c>
      <c r="D907" s="23" t="s">
        <v>1865</v>
      </c>
      <c r="E907" s="24" t="s">
        <v>1933</v>
      </c>
      <c r="F907" s="23">
        <v>3</v>
      </c>
      <c r="G907" s="23">
        <v>17</v>
      </c>
      <c r="H907" s="23">
        <v>40</v>
      </c>
      <c r="I907" s="23" t="s">
        <v>1888</v>
      </c>
      <c r="J907" s="23" t="s">
        <v>154</v>
      </c>
      <c r="K907" s="23"/>
    </row>
    <row r="908" spans="2:11" x14ac:dyDescent="0.25">
      <c r="B908" s="25">
        <v>906</v>
      </c>
      <c r="C908" s="25" t="s">
        <v>1936</v>
      </c>
      <c r="D908" s="25" t="s">
        <v>1865</v>
      </c>
      <c r="E908" s="26" t="s">
        <v>1937</v>
      </c>
      <c r="F908" s="25">
        <v>3</v>
      </c>
      <c r="G908" s="25">
        <v>17</v>
      </c>
      <c r="H908" s="25">
        <v>59</v>
      </c>
      <c r="I908" s="25" t="s">
        <v>1888</v>
      </c>
      <c r="J908" s="25" t="s">
        <v>154</v>
      </c>
      <c r="K908" s="25"/>
    </row>
    <row r="909" spans="2:11" x14ac:dyDescent="0.25">
      <c r="B909" s="23">
        <v>907</v>
      </c>
      <c r="C909" s="23" t="s">
        <v>1938</v>
      </c>
      <c r="D909" s="23" t="s">
        <v>1865</v>
      </c>
      <c r="E909" s="24" t="s">
        <v>1939</v>
      </c>
      <c r="F909" s="23">
        <v>3</v>
      </c>
      <c r="G909" s="23">
        <v>17</v>
      </c>
      <c r="H909" s="23">
        <v>52</v>
      </c>
      <c r="I909" s="23" t="s">
        <v>153</v>
      </c>
      <c r="J909" s="23" t="s">
        <v>154</v>
      </c>
      <c r="K909" s="23"/>
    </row>
    <row r="910" spans="2:11" x14ac:dyDescent="0.25">
      <c r="B910" s="25">
        <v>908</v>
      </c>
      <c r="C910" s="25" t="s">
        <v>1940</v>
      </c>
      <c r="D910" s="25" t="s">
        <v>1865</v>
      </c>
      <c r="E910" s="26" t="s">
        <v>1941</v>
      </c>
      <c r="F910" s="25">
        <v>3</v>
      </c>
      <c r="G910" s="25">
        <v>17</v>
      </c>
      <c r="H910" s="25">
        <v>41</v>
      </c>
      <c r="I910" s="25" t="s">
        <v>153</v>
      </c>
      <c r="J910" s="25" t="s">
        <v>154</v>
      </c>
      <c r="K910" s="25"/>
    </row>
    <row r="911" spans="2:11" x14ac:dyDescent="0.25">
      <c r="B911" s="23">
        <v>909</v>
      </c>
      <c r="C911" s="23" t="s">
        <v>1942</v>
      </c>
      <c r="D911" s="23" t="s">
        <v>1865</v>
      </c>
      <c r="E911" s="24" t="s">
        <v>1943</v>
      </c>
      <c r="F911" s="23">
        <v>4</v>
      </c>
      <c r="G911" s="23">
        <v>17</v>
      </c>
      <c r="H911" s="23">
        <v>59</v>
      </c>
      <c r="I911" s="23" t="s">
        <v>1750</v>
      </c>
      <c r="J911" s="23" t="s">
        <v>154</v>
      </c>
      <c r="K911" s="23"/>
    </row>
    <row r="912" spans="2:11" x14ac:dyDescent="0.25">
      <c r="B912" s="25">
        <v>910</v>
      </c>
      <c r="C912" s="25" t="s">
        <v>1944</v>
      </c>
      <c r="D912" s="25" t="s">
        <v>1865</v>
      </c>
      <c r="E912" s="26" t="s">
        <v>1945</v>
      </c>
      <c r="F912" s="25">
        <v>4</v>
      </c>
      <c r="G912" s="25">
        <v>17</v>
      </c>
      <c r="H912" s="25">
        <v>59</v>
      </c>
      <c r="I912" s="25" t="s">
        <v>153</v>
      </c>
      <c r="J912" s="25" t="s">
        <v>154</v>
      </c>
      <c r="K912" s="25"/>
    </row>
    <row r="913" spans="2:11" x14ac:dyDescent="0.25">
      <c r="B913" s="23">
        <v>911</v>
      </c>
      <c r="C913" s="23" t="s">
        <v>1946</v>
      </c>
      <c r="D913" s="23" t="s">
        <v>1865</v>
      </c>
      <c r="E913" s="24" t="s">
        <v>1947</v>
      </c>
      <c r="F913" s="23">
        <v>4</v>
      </c>
      <c r="G913" s="23">
        <v>17</v>
      </c>
      <c r="H913" s="23">
        <v>53</v>
      </c>
      <c r="I913" s="23" t="s">
        <v>153</v>
      </c>
      <c r="J913" s="23" t="s">
        <v>154</v>
      </c>
      <c r="K913" s="23"/>
    </row>
    <row r="914" spans="2:11" x14ac:dyDescent="0.25">
      <c r="B914" s="25">
        <v>912</v>
      </c>
      <c r="C914" s="25" t="s">
        <v>1948</v>
      </c>
      <c r="D914" s="25" t="s">
        <v>1865</v>
      </c>
      <c r="E914" s="26" t="s">
        <v>1945</v>
      </c>
      <c r="F914" s="25">
        <v>4</v>
      </c>
      <c r="G914" s="25">
        <v>17</v>
      </c>
      <c r="H914" s="25">
        <v>57</v>
      </c>
      <c r="I914" s="25" t="s">
        <v>1888</v>
      </c>
      <c r="J914" s="25" t="s">
        <v>154</v>
      </c>
      <c r="K914" s="25"/>
    </row>
    <row r="915" spans="2:11" x14ac:dyDescent="0.25">
      <c r="B915" s="23">
        <v>913</v>
      </c>
      <c r="C915" s="23" t="s">
        <v>1949</v>
      </c>
      <c r="D915" s="23" t="s">
        <v>1865</v>
      </c>
      <c r="E915" s="24" t="s">
        <v>1947</v>
      </c>
      <c r="F915" s="23">
        <v>4</v>
      </c>
      <c r="G915" s="23">
        <v>17</v>
      </c>
      <c r="H915" s="23">
        <v>52</v>
      </c>
      <c r="I915" s="23" t="s">
        <v>1888</v>
      </c>
      <c r="J915" s="23" t="s">
        <v>154</v>
      </c>
      <c r="K915" s="23"/>
    </row>
    <row r="916" spans="2:11" x14ac:dyDescent="0.25">
      <c r="B916" s="25">
        <v>914</v>
      </c>
      <c r="C916" s="25" t="s">
        <v>1950</v>
      </c>
      <c r="D916" s="25" t="s">
        <v>1865</v>
      </c>
      <c r="E916" s="26" t="s">
        <v>1951</v>
      </c>
      <c r="F916" s="25">
        <v>4</v>
      </c>
      <c r="G916" s="25">
        <v>17</v>
      </c>
      <c r="H916" s="25">
        <v>68</v>
      </c>
      <c r="I916" s="25" t="s">
        <v>153</v>
      </c>
      <c r="J916" s="25" t="s">
        <v>154</v>
      </c>
      <c r="K916" s="25"/>
    </row>
    <row r="917" spans="2:11" x14ac:dyDescent="0.25">
      <c r="B917" s="23">
        <v>915</v>
      </c>
      <c r="C917" s="23" t="s">
        <v>1952</v>
      </c>
      <c r="D917" s="23" t="s">
        <v>1865</v>
      </c>
      <c r="E917" s="24" t="s">
        <v>1953</v>
      </c>
      <c r="F917" s="23">
        <v>4</v>
      </c>
      <c r="G917" s="23">
        <v>17</v>
      </c>
      <c r="H917" s="23">
        <v>57</v>
      </c>
      <c r="I917" s="23" t="s">
        <v>153</v>
      </c>
      <c r="J917" s="23" t="s">
        <v>154</v>
      </c>
      <c r="K917" s="23"/>
    </row>
    <row r="918" spans="2:11" x14ac:dyDescent="0.25">
      <c r="B918" s="25">
        <v>916</v>
      </c>
      <c r="C918" s="25" t="s">
        <v>1954</v>
      </c>
      <c r="D918" s="25" t="s">
        <v>1865</v>
      </c>
      <c r="E918" s="26" t="s">
        <v>1955</v>
      </c>
      <c r="F918" s="25">
        <v>1</v>
      </c>
      <c r="G918" s="25">
        <v>25</v>
      </c>
      <c r="H918" s="25">
        <v>26</v>
      </c>
      <c r="I918" s="25" t="s">
        <v>153</v>
      </c>
      <c r="J918" s="25" t="s">
        <v>154</v>
      </c>
      <c r="K918" s="25"/>
    </row>
    <row r="919" spans="2:11" x14ac:dyDescent="0.25">
      <c r="B919" s="23">
        <v>917</v>
      </c>
      <c r="C919" s="23" t="s">
        <v>1956</v>
      </c>
      <c r="D919" s="23" t="s">
        <v>1865</v>
      </c>
      <c r="E919" s="24" t="s">
        <v>1957</v>
      </c>
      <c r="F919" s="23">
        <v>1</v>
      </c>
      <c r="G919" s="23">
        <v>25</v>
      </c>
      <c r="H919" s="23">
        <v>28</v>
      </c>
      <c r="I919" s="23" t="s">
        <v>153</v>
      </c>
      <c r="J919" s="23" t="s">
        <v>154</v>
      </c>
      <c r="K919" s="23"/>
    </row>
    <row r="920" spans="2:11" x14ac:dyDescent="0.25">
      <c r="B920" s="25">
        <v>918</v>
      </c>
      <c r="C920" s="25" t="s">
        <v>1958</v>
      </c>
      <c r="D920" s="25" t="s">
        <v>1865</v>
      </c>
      <c r="E920" s="26" t="s">
        <v>1959</v>
      </c>
      <c r="F920" s="25">
        <v>1</v>
      </c>
      <c r="G920" s="25">
        <v>25</v>
      </c>
      <c r="H920" s="25">
        <v>22</v>
      </c>
      <c r="I920" s="25" t="s">
        <v>153</v>
      </c>
      <c r="J920" s="25" t="s">
        <v>154</v>
      </c>
      <c r="K920" s="25"/>
    </row>
    <row r="921" spans="2:11" x14ac:dyDescent="0.25">
      <c r="B921" s="23">
        <v>919</v>
      </c>
      <c r="C921" s="23" t="s">
        <v>1960</v>
      </c>
      <c r="D921" s="23" t="s">
        <v>1865</v>
      </c>
      <c r="E921" s="24" t="s">
        <v>1961</v>
      </c>
      <c r="F921" s="23">
        <v>1</v>
      </c>
      <c r="G921" s="23">
        <v>25</v>
      </c>
      <c r="H921" s="23">
        <v>23</v>
      </c>
      <c r="I921" s="23" t="s">
        <v>153</v>
      </c>
      <c r="J921" s="23" t="s">
        <v>154</v>
      </c>
      <c r="K921" s="23"/>
    </row>
    <row r="922" spans="2:11" ht="30" x14ac:dyDescent="0.25">
      <c r="B922" s="25">
        <v>920</v>
      </c>
      <c r="C922" s="25" t="s">
        <v>1962</v>
      </c>
      <c r="D922" s="25" t="s">
        <v>1865</v>
      </c>
      <c r="E922" s="26" t="s">
        <v>1963</v>
      </c>
      <c r="F922" s="25">
        <v>1</v>
      </c>
      <c r="G922" s="25">
        <v>25</v>
      </c>
      <c r="H922" s="25">
        <v>26</v>
      </c>
      <c r="I922" s="25" t="s">
        <v>153</v>
      </c>
      <c r="J922" s="25" t="s">
        <v>154</v>
      </c>
      <c r="K922" s="25"/>
    </row>
    <row r="923" spans="2:11" x14ac:dyDescent="0.25">
      <c r="B923" s="23">
        <v>921</v>
      </c>
      <c r="C923" s="23" t="s">
        <v>1964</v>
      </c>
      <c r="D923" s="23" t="s">
        <v>1865</v>
      </c>
      <c r="E923" s="24" t="s">
        <v>1965</v>
      </c>
      <c r="F923" s="23">
        <v>1</v>
      </c>
      <c r="G923" s="23">
        <v>25</v>
      </c>
      <c r="H923" s="23">
        <v>21</v>
      </c>
      <c r="I923" s="23" t="s">
        <v>153</v>
      </c>
      <c r="J923" s="23" t="s">
        <v>154</v>
      </c>
      <c r="K923" s="23"/>
    </row>
    <row r="924" spans="2:11" x14ac:dyDescent="0.25">
      <c r="B924" s="25">
        <v>922</v>
      </c>
      <c r="C924" s="25" t="s">
        <v>1966</v>
      </c>
      <c r="D924" s="25" t="s">
        <v>1865</v>
      </c>
      <c r="E924" s="26" t="s">
        <v>1967</v>
      </c>
      <c r="F924" s="25">
        <v>1</v>
      </c>
      <c r="G924" s="25">
        <v>25</v>
      </c>
      <c r="H924" s="25">
        <v>23</v>
      </c>
      <c r="I924" s="25" t="s">
        <v>153</v>
      </c>
      <c r="J924" s="25" t="s">
        <v>154</v>
      </c>
      <c r="K924" s="25"/>
    </row>
    <row r="925" spans="2:11" x14ac:dyDescent="0.25">
      <c r="B925" s="23">
        <v>923</v>
      </c>
      <c r="C925" s="23" t="s">
        <v>1968</v>
      </c>
      <c r="D925" s="23" t="s">
        <v>1865</v>
      </c>
      <c r="E925" s="24" t="s">
        <v>1969</v>
      </c>
      <c r="F925" s="23">
        <v>1</v>
      </c>
      <c r="G925" s="23">
        <v>25</v>
      </c>
      <c r="H925" s="23">
        <v>20</v>
      </c>
      <c r="I925" s="23" t="s">
        <v>153</v>
      </c>
      <c r="J925" s="23" t="s">
        <v>154</v>
      </c>
      <c r="K925" s="23"/>
    </row>
    <row r="926" spans="2:11" x14ac:dyDescent="0.25">
      <c r="B926" s="25">
        <v>924</v>
      </c>
      <c r="C926" s="25" t="s">
        <v>1970</v>
      </c>
      <c r="D926" s="25" t="s">
        <v>1865</v>
      </c>
      <c r="E926" s="26" t="s">
        <v>1971</v>
      </c>
      <c r="F926" s="25">
        <v>1</v>
      </c>
      <c r="G926" s="25">
        <v>25</v>
      </c>
      <c r="H926" s="25">
        <v>22</v>
      </c>
      <c r="I926" s="25" t="s">
        <v>153</v>
      </c>
      <c r="J926" s="25" t="s">
        <v>154</v>
      </c>
      <c r="K926" s="25"/>
    </row>
    <row r="927" spans="2:11" x14ac:dyDescent="0.25">
      <c r="B927" s="23">
        <v>925</v>
      </c>
      <c r="C927" s="23" t="s">
        <v>1972</v>
      </c>
      <c r="D927" s="23" t="s">
        <v>1865</v>
      </c>
      <c r="E927" s="24" t="s">
        <v>1973</v>
      </c>
      <c r="F927" s="23">
        <v>1</v>
      </c>
      <c r="G927" s="23">
        <v>25</v>
      </c>
      <c r="H927" s="23">
        <v>20</v>
      </c>
      <c r="I927" s="23" t="s">
        <v>153</v>
      </c>
      <c r="J927" s="23" t="s">
        <v>154</v>
      </c>
      <c r="K927" s="23"/>
    </row>
    <row r="928" spans="2:11" x14ac:dyDescent="0.25">
      <c r="B928" s="25">
        <v>926</v>
      </c>
      <c r="C928" s="25" t="s">
        <v>1974</v>
      </c>
      <c r="D928" s="25" t="s">
        <v>1865</v>
      </c>
      <c r="E928" s="26" t="s">
        <v>1955</v>
      </c>
      <c r="F928" s="25">
        <v>1</v>
      </c>
      <c r="G928" s="25">
        <v>25</v>
      </c>
      <c r="H928" s="25">
        <v>23</v>
      </c>
      <c r="I928" s="25" t="s">
        <v>1888</v>
      </c>
      <c r="J928" s="25" t="s">
        <v>154</v>
      </c>
      <c r="K928" s="25"/>
    </row>
    <row r="929" spans="2:11" x14ac:dyDescent="0.25">
      <c r="B929" s="23">
        <v>927</v>
      </c>
      <c r="C929" s="23" t="s">
        <v>1975</v>
      </c>
      <c r="D929" s="23" t="s">
        <v>1865</v>
      </c>
      <c r="E929" s="24" t="s">
        <v>1959</v>
      </c>
      <c r="F929" s="23">
        <v>1</v>
      </c>
      <c r="G929" s="23">
        <v>25</v>
      </c>
      <c r="H929" s="23">
        <v>20</v>
      </c>
      <c r="I929" s="23" t="s">
        <v>1888</v>
      </c>
      <c r="J929" s="23" t="s">
        <v>154</v>
      </c>
      <c r="K929" s="23"/>
    </row>
    <row r="930" spans="2:11" x14ac:dyDescent="0.25">
      <c r="B930" s="25">
        <v>928</v>
      </c>
      <c r="C930" s="25" t="s">
        <v>1976</v>
      </c>
      <c r="D930" s="25" t="s">
        <v>1865</v>
      </c>
      <c r="E930" s="26" t="s">
        <v>1961</v>
      </c>
      <c r="F930" s="25">
        <v>1</v>
      </c>
      <c r="G930" s="25">
        <v>25</v>
      </c>
      <c r="H930" s="25">
        <v>22</v>
      </c>
      <c r="I930" s="25" t="s">
        <v>1888</v>
      </c>
      <c r="J930" s="25" t="s">
        <v>154</v>
      </c>
      <c r="K930" s="25"/>
    </row>
    <row r="931" spans="2:11" x14ac:dyDescent="0.25">
      <c r="B931" s="23">
        <v>929</v>
      </c>
      <c r="C931" s="23" t="s">
        <v>1977</v>
      </c>
      <c r="D931" s="23" t="s">
        <v>1865</v>
      </c>
      <c r="E931" s="24" t="s">
        <v>1965</v>
      </c>
      <c r="F931" s="23">
        <v>1</v>
      </c>
      <c r="G931" s="23">
        <v>25</v>
      </c>
      <c r="H931" s="23">
        <v>20</v>
      </c>
      <c r="I931" s="23" t="s">
        <v>1888</v>
      </c>
      <c r="J931" s="23" t="s">
        <v>154</v>
      </c>
      <c r="K931" s="23"/>
    </row>
    <row r="932" spans="2:11" x14ac:dyDescent="0.25">
      <c r="B932" s="25">
        <v>930</v>
      </c>
      <c r="C932" s="25" t="s">
        <v>1978</v>
      </c>
      <c r="D932" s="25" t="s">
        <v>1865</v>
      </c>
      <c r="E932" s="26" t="s">
        <v>1969</v>
      </c>
      <c r="F932" s="25">
        <v>1</v>
      </c>
      <c r="G932" s="25">
        <v>25</v>
      </c>
      <c r="H932" s="25">
        <v>19</v>
      </c>
      <c r="I932" s="25" t="s">
        <v>1888</v>
      </c>
      <c r="J932" s="25" t="s">
        <v>154</v>
      </c>
      <c r="K932" s="25"/>
    </row>
    <row r="933" spans="2:11" x14ac:dyDescent="0.25">
      <c r="B933" s="23">
        <v>931</v>
      </c>
      <c r="C933" s="23" t="s">
        <v>1979</v>
      </c>
      <c r="D933" s="23" t="s">
        <v>1865</v>
      </c>
      <c r="E933" s="24" t="s">
        <v>1973</v>
      </c>
      <c r="F933" s="23">
        <v>1</v>
      </c>
      <c r="G933" s="23">
        <v>25</v>
      </c>
      <c r="H933" s="23">
        <v>19</v>
      </c>
      <c r="I933" s="23" t="s">
        <v>1888</v>
      </c>
      <c r="J933" s="23" t="s">
        <v>154</v>
      </c>
      <c r="K933" s="23"/>
    </row>
    <row r="934" spans="2:11" x14ac:dyDescent="0.25">
      <c r="B934" s="25">
        <v>932</v>
      </c>
      <c r="C934" s="25" t="s">
        <v>1980</v>
      </c>
      <c r="D934" s="25" t="s">
        <v>1865</v>
      </c>
      <c r="E934" s="26" t="s">
        <v>1981</v>
      </c>
      <c r="F934" s="25">
        <v>1</v>
      </c>
      <c r="G934" s="25">
        <v>25</v>
      </c>
      <c r="H934" s="25">
        <v>24</v>
      </c>
      <c r="I934" s="25" t="s">
        <v>153</v>
      </c>
      <c r="J934" s="25" t="s">
        <v>154</v>
      </c>
      <c r="K934" s="25"/>
    </row>
    <row r="935" spans="2:11" x14ac:dyDescent="0.25">
      <c r="B935" s="23">
        <v>933</v>
      </c>
      <c r="C935" s="23" t="s">
        <v>1982</v>
      </c>
      <c r="D935" s="23" t="s">
        <v>1865</v>
      </c>
      <c r="E935" s="24" t="s">
        <v>1983</v>
      </c>
      <c r="F935" s="23">
        <v>1</v>
      </c>
      <c r="G935" s="23">
        <v>25</v>
      </c>
      <c r="H935" s="23">
        <v>26</v>
      </c>
      <c r="I935" s="23" t="s">
        <v>153</v>
      </c>
      <c r="J935" s="23" t="s">
        <v>154</v>
      </c>
      <c r="K935" s="23"/>
    </row>
    <row r="936" spans="2:11" x14ac:dyDescent="0.25">
      <c r="B936" s="25">
        <v>934</v>
      </c>
      <c r="C936" s="25" t="s">
        <v>1984</v>
      </c>
      <c r="D936" s="25" t="s">
        <v>1865</v>
      </c>
      <c r="E936" s="26" t="s">
        <v>1985</v>
      </c>
      <c r="F936" s="25">
        <v>1</v>
      </c>
      <c r="G936" s="25">
        <v>25</v>
      </c>
      <c r="H936" s="25">
        <v>23</v>
      </c>
      <c r="I936" s="25" t="s">
        <v>153</v>
      </c>
      <c r="J936" s="25" t="s">
        <v>154</v>
      </c>
      <c r="K936" s="25"/>
    </row>
    <row r="937" spans="2:11" x14ac:dyDescent="0.25">
      <c r="B937" s="23">
        <v>935</v>
      </c>
      <c r="C937" s="23" t="s">
        <v>1986</v>
      </c>
      <c r="D937" s="23" t="s">
        <v>1865</v>
      </c>
      <c r="E937" s="24" t="s">
        <v>1987</v>
      </c>
      <c r="F937" s="23">
        <v>1</v>
      </c>
      <c r="G937" s="23">
        <v>25</v>
      </c>
      <c r="H937" s="23">
        <v>23</v>
      </c>
      <c r="I937" s="23" t="s">
        <v>153</v>
      </c>
      <c r="J937" s="23" t="s">
        <v>154</v>
      </c>
      <c r="K937" s="23"/>
    </row>
    <row r="938" spans="2:11" x14ac:dyDescent="0.25">
      <c r="B938" s="25">
        <v>936</v>
      </c>
      <c r="C938" s="25" t="s">
        <v>1988</v>
      </c>
      <c r="D938" s="25" t="s">
        <v>1865</v>
      </c>
      <c r="E938" s="26" t="s">
        <v>1989</v>
      </c>
      <c r="F938" s="25">
        <v>1</v>
      </c>
      <c r="G938" s="25">
        <v>25</v>
      </c>
      <c r="H938" s="25">
        <v>24</v>
      </c>
      <c r="I938" s="25" t="s">
        <v>153</v>
      </c>
      <c r="J938" s="25" t="s">
        <v>154</v>
      </c>
      <c r="K938" s="25"/>
    </row>
    <row r="939" spans="2:11" x14ac:dyDescent="0.25">
      <c r="B939" s="23">
        <v>937</v>
      </c>
      <c r="C939" s="23" t="s">
        <v>1990</v>
      </c>
      <c r="D939" s="23" t="s">
        <v>1865</v>
      </c>
      <c r="E939" s="24" t="s">
        <v>1991</v>
      </c>
      <c r="F939" s="23">
        <v>1</v>
      </c>
      <c r="G939" s="23">
        <v>25</v>
      </c>
      <c r="H939" s="23">
        <v>22</v>
      </c>
      <c r="I939" s="23" t="s">
        <v>153</v>
      </c>
      <c r="J939" s="23" t="s">
        <v>154</v>
      </c>
      <c r="K939" s="23"/>
    </row>
    <row r="940" spans="2:11" x14ac:dyDescent="0.25">
      <c r="B940" s="25">
        <v>938</v>
      </c>
      <c r="C940" s="25" t="s">
        <v>1992</v>
      </c>
      <c r="D940" s="25" t="s">
        <v>1865</v>
      </c>
      <c r="E940" s="26" t="s">
        <v>1993</v>
      </c>
      <c r="F940" s="25">
        <v>2</v>
      </c>
      <c r="G940" s="25">
        <v>25</v>
      </c>
      <c r="H940" s="25">
        <v>46</v>
      </c>
      <c r="I940" s="25" t="s">
        <v>153</v>
      </c>
      <c r="J940" s="25" t="s">
        <v>154</v>
      </c>
      <c r="K940" s="25"/>
    </row>
    <row r="941" spans="2:11" x14ac:dyDescent="0.25">
      <c r="B941" s="23">
        <v>939</v>
      </c>
      <c r="C941" s="23" t="s">
        <v>1994</v>
      </c>
      <c r="D941" s="23" t="s">
        <v>1865</v>
      </c>
      <c r="E941" s="24" t="s">
        <v>1995</v>
      </c>
      <c r="F941" s="23">
        <v>2</v>
      </c>
      <c r="G941" s="23">
        <v>25</v>
      </c>
      <c r="H941" s="23">
        <v>52</v>
      </c>
      <c r="I941" s="23" t="s">
        <v>153</v>
      </c>
      <c r="J941" s="23" t="s">
        <v>154</v>
      </c>
      <c r="K941" s="23"/>
    </row>
    <row r="942" spans="2:11" x14ac:dyDescent="0.25">
      <c r="B942" s="25">
        <v>940</v>
      </c>
      <c r="C942" s="25" t="s">
        <v>1996</v>
      </c>
      <c r="D942" s="25" t="s">
        <v>1865</v>
      </c>
      <c r="E942" s="26" t="s">
        <v>1997</v>
      </c>
      <c r="F942" s="25">
        <v>2</v>
      </c>
      <c r="G942" s="25">
        <v>25</v>
      </c>
      <c r="H942" s="25">
        <v>42</v>
      </c>
      <c r="I942" s="25" t="s">
        <v>153</v>
      </c>
      <c r="J942" s="25" t="s">
        <v>154</v>
      </c>
      <c r="K942" s="25"/>
    </row>
    <row r="943" spans="2:11" x14ac:dyDescent="0.25">
      <c r="B943" s="23">
        <v>941</v>
      </c>
      <c r="C943" s="23" t="s">
        <v>1998</v>
      </c>
      <c r="D943" s="23" t="s">
        <v>1865</v>
      </c>
      <c r="E943" s="24" t="s">
        <v>1999</v>
      </c>
      <c r="F943" s="23">
        <v>2</v>
      </c>
      <c r="G943" s="23">
        <v>25</v>
      </c>
      <c r="H943" s="23">
        <v>44</v>
      </c>
      <c r="I943" s="23" t="s">
        <v>153</v>
      </c>
      <c r="J943" s="23" t="s">
        <v>154</v>
      </c>
      <c r="K943" s="23"/>
    </row>
    <row r="944" spans="2:11" x14ac:dyDescent="0.25">
      <c r="B944" s="25">
        <v>942</v>
      </c>
      <c r="C944" s="25" t="s">
        <v>2000</v>
      </c>
      <c r="D944" s="25" t="s">
        <v>1865</v>
      </c>
      <c r="E944" s="26" t="s">
        <v>2001</v>
      </c>
      <c r="F944" s="25">
        <v>2</v>
      </c>
      <c r="G944" s="25">
        <v>25</v>
      </c>
      <c r="H944" s="25">
        <v>44</v>
      </c>
      <c r="I944" s="25" t="s">
        <v>153</v>
      </c>
      <c r="J944" s="25" t="s">
        <v>154</v>
      </c>
      <c r="K944" s="25"/>
    </row>
    <row r="945" spans="2:11" x14ac:dyDescent="0.25">
      <c r="B945" s="23">
        <v>943</v>
      </c>
      <c r="C945" s="23" t="s">
        <v>2002</v>
      </c>
      <c r="D945" s="23" t="s">
        <v>1865</v>
      </c>
      <c r="E945" s="24" t="s">
        <v>2003</v>
      </c>
      <c r="F945" s="23">
        <v>2</v>
      </c>
      <c r="G945" s="23">
        <v>25</v>
      </c>
      <c r="H945" s="23">
        <v>39</v>
      </c>
      <c r="I945" s="23" t="s">
        <v>153</v>
      </c>
      <c r="J945" s="23" t="s">
        <v>154</v>
      </c>
      <c r="K945" s="23"/>
    </row>
    <row r="946" spans="2:11" x14ac:dyDescent="0.25">
      <c r="B946" s="25">
        <v>944</v>
      </c>
      <c r="C946" s="25" t="s">
        <v>2004</v>
      </c>
      <c r="D946" s="25" t="s">
        <v>1865</v>
      </c>
      <c r="E946" s="26" t="s">
        <v>1993</v>
      </c>
      <c r="F946" s="25">
        <v>2</v>
      </c>
      <c r="G946" s="25">
        <v>25</v>
      </c>
      <c r="H946" s="25">
        <v>44</v>
      </c>
      <c r="I946" s="25" t="s">
        <v>1888</v>
      </c>
      <c r="J946" s="25" t="s">
        <v>154</v>
      </c>
      <c r="K946" s="25"/>
    </row>
    <row r="947" spans="2:11" x14ac:dyDescent="0.25">
      <c r="B947" s="23">
        <v>945</v>
      </c>
      <c r="C947" s="23" t="s">
        <v>2005</v>
      </c>
      <c r="D947" s="23" t="s">
        <v>1865</v>
      </c>
      <c r="E947" s="24" t="s">
        <v>1997</v>
      </c>
      <c r="F947" s="23">
        <v>2</v>
      </c>
      <c r="G947" s="23">
        <v>25</v>
      </c>
      <c r="H947" s="23">
        <v>39</v>
      </c>
      <c r="I947" s="23" t="s">
        <v>1888</v>
      </c>
      <c r="J947" s="23" t="s">
        <v>154</v>
      </c>
      <c r="K947" s="23"/>
    </row>
    <row r="948" spans="2:11" x14ac:dyDescent="0.25">
      <c r="B948" s="25">
        <v>946</v>
      </c>
      <c r="C948" s="25" t="s">
        <v>2006</v>
      </c>
      <c r="D948" s="25" t="s">
        <v>1865</v>
      </c>
      <c r="E948" s="26" t="s">
        <v>2003</v>
      </c>
      <c r="F948" s="25">
        <v>2</v>
      </c>
      <c r="G948" s="25">
        <v>25</v>
      </c>
      <c r="H948" s="25">
        <v>39</v>
      </c>
      <c r="I948" s="25" t="s">
        <v>1888</v>
      </c>
      <c r="J948" s="25" t="s">
        <v>154</v>
      </c>
      <c r="K948" s="25"/>
    </row>
    <row r="949" spans="2:11" x14ac:dyDescent="0.25">
      <c r="B949" s="23">
        <v>947</v>
      </c>
      <c r="C949" s="23" t="s">
        <v>2007</v>
      </c>
      <c r="D949" s="23" t="s">
        <v>1865</v>
      </c>
      <c r="E949" s="24" t="s">
        <v>2008</v>
      </c>
      <c r="F949" s="23">
        <v>2</v>
      </c>
      <c r="G949" s="23">
        <v>25</v>
      </c>
      <c r="H949" s="23">
        <v>46</v>
      </c>
      <c r="I949" s="23" t="s">
        <v>153</v>
      </c>
      <c r="J949" s="23" t="s">
        <v>154</v>
      </c>
      <c r="K949" s="23"/>
    </row>
    <row r="950" spans="2:11" x14ac:dyDescent="0.25">
      <c r="B950" s="25">
        <v>948</v>
      </c>
      <c r="C950" s="25" t="s">
        <v>2009</v>
      </c>
      <c r="D950" s="25" t="s">
        <v>1865</v>
      </c>
      <c r="E950" s="26" t="s">
        <v>2010</v>
      </c>
      <c r="F950" s="25">
        <v>2</v>
      </c>
      <c r="G950" s="25">
        <v>25</v>
      </c>
      <c r="H950" s="25">
        <v>50</v>
      </c>
      <c r="I950" s="25" t="s">
        <v>153</v>
      </c>
      <c r="J950" s="25" t="s">
        <v>154</v>
      </c>
      <c r="K950" s="25"/>
    </row>
    <row r="951" spans="2:11" x14ac:dyDescent="0.25">
      <c r="B951" s="23">
        <v>949</v>
      </c>
      <c r="C951" s="23" t="s">
        <v>2011</v>
      </c>
      <c r="D951" s="23" t="s">
        <v>1865</v>
      </c>
      <c r="E951" s="24" t="s">
        <v>2012</v>
      </c>
      <c r="F951" s="23">
        <v>2</v>
      </c>
      <c r="G951" s="23">
        <v>25</v>
      </c>
      <c r="H951" s="23">
        <v>42</v>
      </c>
      <c r="I951" s="23" t="s">
        <v>153</v>
      </c>
      <c r="J951" s="23" t="s">
        <v>154</v>
      </c>
      <c r="K951" s="23"/>
    </row>
    <row r="952" spans="2:11" x14ac:dyDescent="0.25">
      <c r="B952" s="25">
        <v>950</v>
      </c>
      <c r="C952" s="25" t="s">
        <v>2013</v>
      </c>
      <c r="D952" s="25" t="s">
        <v>1865</v>
      </c>
      <c r="E952" s="26" t="s">
        <v>2014</v>
      </c>
      <c r="F952" s="25">
        <v>2</v>
      </c>
      <c r="G952" s="25">
        <v>25</v>
      </c>
      <c r="H952" s="25">
        <v>70</v>
      </c>
      <c r="I952" s="25" t="s">
        <v>153</v>
      </c>
      <c r="J952" s="25" t="s">
        <v>154</v>
      </c>
      <c r="K952" s="25"/>
    </row>
    <row r="953" spans="2:11" ht="30" x14ac:dyDescent="0.25">
      <c r="B953" s="23">
        <v>951</v>
      </c>
      <c r="C953" s="23" t="s">
        <v>2015</v>
      </c>
      <c r="D953" s="23" t="s">
        <v>1865</v>
      </c>
      <c r="E953" s="24" t="s">
        <v>2016</v>
      </c>
      <c r="F953" s="23">
        <v>2</v>
      </c>
      <c r="G953" s="23">
        <v>25</v>
      </c>
      <c r="H953" s="23">
        <v>45</v>
      </c>
      <c r="I953" s="23" t="s">
        <v>153</v>
      </c>
      <c r="J953" s="23" t="s">
        <v>154</v>
      </c>
      <c r="K953" s="23"/>
    </row>
    <row r="954" spans="2:11" x14ac:dyDescent="0.25">
      <c r="B954" s="25">
        <v>952</v>
      </c>
      <c r="C954" s="25" t="s">
        <v>2017</v>
      </c>
      <c r="D954" s="25" t="s">
        <v>1865</v>
      </c>
      <c r="E954" s="26" t="s">
        <v>2018</v>
      </c>
      <c r="F954" s="25">
        <v>3</v>
      </c>
      <c r="G954" s="25">
        <v>25</v>
      </c>
      <c r="H954" s="25">
        <v>68</v>
      </c>
      <c r="I954" s="25" t="s">
        <v>153</v>
      </c>
      <c r="J954" s="25" t="s">
        <v>154</v>
      </c>
      <c r="K954" s="25"/>
    </row>
    <row r="955" spans="2:11" x14ac:dyDescent="0.25">
      <c r="B955" s="23">
        <v>953</v>
      </c>
      <c r="C955" s="23" t="s">
        <v>2019</v>
      </c>
      <c r="D955" s="23" t="s">
        <v>1865</v>
      </c>
      <c r="E955" s="24" t="s">
        <v>2020</v>
      </c>
      <c r="F955" s="23">
        <v>3</v>
      </c>
      <c r="G955" s="23">
        <v>25</v>
      </c>
      <c r="H955" s="23">
        <v>61</v>
      </c>
      <c r="I955" s="23" t="s">
        <v>153</v>
      </c>
      <c r="J955" s="23" t="s">
        <v>154</v>
      </c>
      <c r="K955" s="23"/>
    </row>
    <row r="956" spans="2:11" x14ac:dyDescent="0.25">
      <c r="B956" s="25">
        <v>954</v>
      </c>
      <c r="C956" s="25" t="s">
        <v>2021</v>
      </c>
      <c r="D956" s="25" t="s">
        <v>1865</v>
      </c>
      <c r="E956" s="26" t="s">
        <v>2018</v>
      </c>
      <c r="F956" s="25">
        <v>3</v>
      </c>
      <c r="G956" s="25">
        <v>25</v>
      </c>
      <c r="H956" s="25">
        <v>65</v>
      </c>
      <c r="I956" s="25" t="s">
        <v>1888</v>
      </c>
      <c r="J956" s="25" t="s">
        <v>154</v>
      </c>
      <c r="K956" s="25"/>
    </row>
    <row r="957" spans="2:11" x14ac:dyDescent="0.25">
      <c r="B957" s="23">
        <v>955</v>
      </c>
      <c r="C957" s="23" t="s">
        <v>2022</v>
      </c>
      <c r="D957" s="23" t="s">
        <v>1865</v>
      </c>
      <c r="E957" s="24" t="s">
        <v>2020</v>
      </c>
      <c r="F957" s="23">
        <v>3</v>
      </c>
      <c r="G957" s="23">
        <v>25</v>
      </c>
      <c r="H957" s="23">
        <v>58</v>
      </c>
      <c r="I957" s="23" t="s">
        <v>1888</v>
      </c>
      <c r="J957" s="23" t="s">
        <v>154</v>
      </c>
      <c r="K957" s="23"/>
    </row>
    <row r="958" spans="2:11" x14ac:dyDescent="0.25">
      <c r="B958" s="25">
        <v>956</v>
      </c>
      <c r="C958" s="25" t="s">
        <v>2023</v>
      </c>
      <c r="D958" s="25" t="s">
        <v>1865</v>
      </c>
      <c r="E958" s="26" t="s">
        <v>2024</v>
      </c>
      <c r="F958" s="25">
        <v>3</v>
      </c>
      <c r="G958" s="25">
        <v>25</v>
      </c>
      <c r="H958" s="25">
        <v>72</v>
      </c>
      <c r="I958" s="25" t="s">
        <v>153</v>
      </c>
      <c r="J958" s="25" t="s">
        <v>154</v>
      </c>
      <c r="K958" s="25"/>
    </row>
    <row r="959" spans="2:11" x14ac:dyDescent="0.25">
      <c r="B959" s="23">
        <v>957</v>
      </c>
      <c r="C959" s="23" t="s">
        <v>2025</v>
      </c>
      <c r="D959" s="23" t="s">
        <v>1865</v>
      </c>
      <c r="E959" s="24" t="s">
        <v>2026</v>
      </c>
      <c r="F959" s="23">
        <v>3</v>
      </c>
      <c r="G959" s="23">
        <v>25</v>
      </c>
      <c r="H959" s="23">
        <v>62</v>
      </c>
      <c r="I959" s="23" t="s">
        <v>153</v>
      </c>
      <c r="J959" s="23" t="s">
        <v>154</v>
      </c>
      <c r="K959" s="23"/>
    </row>
    <row r="960" spans="2:11" x14ac:dyDescent="0.25">
      <c r="B960" s="25">
        <v>958</v>
      </c>
      <c r="C960" s="25" t="s">
        <v>2027</v>
      </c>
      <c r="D960" s="25" t="s">
        <v>1865</v>
      </c>
      <c r="E960" s="26" t="s">
        <v>2028</v>
      </c>
      <c r="F960" s="25">
        <v>4</v>
      </c>
      <c r="G960" s="25">
        <v>25</v>
      </c>
      <c r="H960" s="25">
        <v>88</v>
      </c>
      <c r="I960" s="25" t="s">
        <v>153</v>
      </c>
      <c r="J960" s="25" t="s">
        <v>154</v>
      </c>
      <c r="K960" s="25"/>
    </row>
    <row r="961" spans="2:11" x14ac:dyDescent="0.25">
      <c r="B961" s="23">
        <v>959</v>
      </c>
      <c r="C961" s="23" t="s">
        <v>2029</v>
      </c>
      <c r="D961" s="23" t="s">
        <v>1865</v>
      </c>
      <c r="E961" s="24" t="s">
        <v>2030</v>
      </c>
      <c r="F961" s="23">
        <v>4</v>
      </c>
      <c r="G961" s="23">
        <v>25</v>
      </c>
      <c r="H961" s="23">
        <v>78</v>
      </c>
      <c r="I961" s="23" t="s">
        <v>153</v>
      </c>
      <c r="J961" s="23" t="s">
        <v>154</v>
      </c>
      <c r="K961" s="23"/>
    </row>
    <row r="962" spans="2:11" x14ac:dyDescent="0.25">
      <c r="B962" s="25">
        <v>960</v>
      </c>
      <c r="C962" s="25" t="s">
        <v>2031</v>
      </c>
      <c r="D962" s="25" t="s">
        <v>1865</v>
      </c>
      <c r="E962" s="26" t="s">
        <v>2032</v>
      </c>
      <c r="F962" s="25">
        <v>4</v>
      </c>
      <c r="G962" s="25">
        <v>25</v>
      </c>
      <c r="H962" s="25">
        <v>84</v>
      </c>
      <c r="I962" s="25" t="s">
        <v>153</v>
      </c>
      <c r="J962" s="25" t="s">
        <v>154</v>
      </c>
      <c r="K962" s="25"/>
    </row>
    <row r="963" spans="2:11" x14ac:dyDescent="0.25">
      <c r="B963" s="23">
        <v>961</v>
      </c>
      <c r="C963" s="23" t="s">
        <v>2033</v>
      </c>
      <c r="D963" s="23" t="s">
        <v>1865</v>
      </c>
      <c r="E963" s="24" t="s">
        <v>2028</v>
      </c>
      <c r="F963" s="23">
        <v>4</v>
      </c>
      <c r="G963" s="23">
        <v>25</v>
      </c>
      <c r="H963" s="23">
        <v>86</v>
      </c>
      <c r="I963" s="23" t="s">
        <v>1888</v>
      </c>
      <c r="J963" s="23" t="s">
        <v>154</v>
      </c>
      <c r="K963" s="23"/>
    </row>
    <row r="964" spans="2:11" x14ac:dyDescent="0.25">
      <c r="B964" s="25">
        <v>962</v>
      </c>
      <c r="C964" s="25" t="s">
        <v>2034</v>
      </c>
      <c r="D964" s="25" t="s">
        <v>1865</v>
      </c>
      <c r="E964" s="26" t="s">
        <v>2030</v>
      </c>
      <c r="F964" s="25">
        <v>4</v>
      </c>
      <c r="G964" s="25">
        <v>25</v>
      </c>
      <c r="H964" s="25">
        <v>77</v>
      </c>
      <c r="I964" s="25" t="s">
        <v>1888</v>
      </c>
      <c r="J964" s="25" t="s">
        <v>154</v>
      </c>
      <c r="K964" s="25"/>
    </row>
    <row r="965" spans="2:11" x14ac:dyDescent="0.25">
      <c r="B965" s="23">
        <v>963</v>
      </c>
      <c r="C965" s="23" t="s">
        <v>2035</v>
      </c>
      <c r="D965" s="23" t="s">
        <v>1865</v>
      </c>
      <c r="E965" s="24" t="s">
        <v>2036</v>
      </c>
      <c r="F965" s="23">
        <v>4</v>
      </c>
      <c r="G965" s="23">
        <v>25</v>
      </c>
      <c r="H965" s="23">
        <v>89</v>
      </c>
      <c r="I965" s="23" t="s">
        <v>153</v>
      </c>
      <c r="J965" s="23" t="s">
        <v>154</v>
      </c>
      <c r="K965" s="23"/>
    </row>
    <row r="966" spans="2:11" x14ac:dyDescent="0.25">
      <c r="B966" s="25">
        <v>964</v>
      </c>
      <c r="C966" s="25" t="s">
        <v>2037</v>
      </c>
      <c r="D966" s="25" t="s">
        <v>1865</v>
      </c>
      <c r="E966" s="26" t="s">
        <v>2038</v>
      </c>
      <c r="F966" s="25">
        <v>4</v>
      </c>
      <c r="G966" s="25">
        <v>25</v>
      </c>
      <c r="H966" s="25">
        <v>84</v>
      </c>
      <c r="I966" s="25" t="s">
        <v>153</v>
      </c>
      <c r="J966" s="25" t="s">
        <v>154</v>
      </c>
      <c r="K966" s="25"/>
    </row>
    <row r="967" spans="2:11" x14ac:dyDescent="0.25">
      <c r="B967" s="23">
        <v>965</v>
      </c>
      <c r="C967" s="23" t="s">
        <v>2039</v>
      </c>
      <c r="D967" s="23" t="s">
        <v>1865</v>
      </c>
      <c r="E967" s="24" t="s">
        <v>2040</v>
      </c>
      <c r="F967" s="23">
        <v>6</v>
      </c>
      <c r="G967" s="23">
        <v>25</v>
      </c>
      <c r="H967" s="23">
        <v>135</v>
      </c>
      <c r="I967" s="23" t="s">
        <v>153</v>
      </c>
      <c r="J967" s="23" t="s">
        <v>154</v>
      </c>
      <c r="K967" s="23"/>
    </row>
    <row r="968" spans="2:11" x14ac:dyDescent="0.25">
      <c r="B968" s="25">
        <v>966</v>
      </c>
      <c r="C968" s="25" t="s">
        <v>2041</v>
      </c>
      <c r="D968" s="25" t="s">
        <v>1865</v>
      </c>
      <c r="E968" s="26" t="s">
        <v>2042</v>
      </c>
      <c r="F968" s="25">
        <v>6</v>
      </c>
      <c r="G968" s="25">
        <v>25</v>
      </c>
      <c r="H968" s="25">
        <v>121</v>
      </c>
      <c r="I968" s="25" t="s">
        <v>153</v>
      </c>
      <c r="J968" s="25" t="s">
        <v>154</v>
      </c>
      <c r="K968" s="25"/>
    </row>
    <row r="969" spans="2:11" x14ac:dyDescent="0.25">
      <c r="B969" s="23">
        <v>967</v>
      </c>
      <c r="C969" s="23" t="s">
        <v>2043</v>
      </c>
      <c r="D969" s="23" t="s">
        <v>1865</v>
      </c>
      <c r="E969" s="24" t="s">
        <v>2044</v>
      </c>
      <c r="F969" s="23">
        <v>2</v>
      </c>
      <c r="G969" s="23">
        <v>28</v>
      </c>
      <c r="H969" s="23">
        <v>66</v>
      </c>
      <c r="I969" s="23" t="s">
        <v>1750</v>
      </c>
      <c r="J969" s="23" t="s">
        <v>154</v>
      </c>
      <c r="K969" s="23"/>
    </row>
    <row r="970" spans="2:11" x14ac:dyDescent="0.25">
      <c r="B970" s="25">
        <v>968</v>
      </c>
      <c r="C970" s="25" t="s">
        <v>2045</v>
      </c>
      <c r="D970" s="25" t="s">
        <v>1865</v>
      </c>
      <c r="E970" s="26" t="s">
        <v>2046</v>
      </c>
      <c r="F970" s="25">
        <v>3</v>
      </c>
      <c r="G970" s="25">
        <v>28</v>
      </c>
      <c r="H970" s="25">
        <v>92</v>
      </c>
      <c r="I970" s="25" t="s">
        <v>1750</v>
      </c>
      <c r="J970" s="25" t="s">
        <v>154</v>
      </c>
      <c r="K970" s="25"/>
    </row>
    <row r="971" spans="2:11" x14ac:dyDescent="0.25">
      <c r="B971" s="23">
        <v>969</v>
      </c>
      <c r="C971" s="23" t="s">
        <v>2047</v>
      </c>
      <c r="D971" s="23" t="s">
        <v>1865</v>
      </c>
      <c r="E971" s="24" t="s">
        <v>2048</v>
      </c>
      <c r="F971" s="23">
        <v>1</v>
      </c>
      <c r="G971" s="23">
        <v>32</v>
      </c>
      <c r="H971" s="23">
        <v>30</v>
      </c>
      <c r="I971" s="23" t="s">
        <v>1750</v>
      </c>
      <c r="J971" s="23" t="s">
        <v>154</v>
      </c>
      <c r="K971" s="23"/>
    </row>
    <row r="972" spans="2:11" x14ac:dyDescent="0.25">
      <c r="B972" s="25">
        <v>970</v>
      </c>
      <c r="C972" s="25" t="s">
        <v>2049</v>
      </c>
      <c r="D972" s="25" t="s">
        <v>1865</v>
      </c>
      <c r="E972" s="26" t="s">
        <v>2050</v>
      </c>
      <c r="F972" s="25">
        <v>1</v>
      </c>
      <c r="G972" s="25">
        <v>32</v>
      </c>
      <c r="H972" s="25">
        <v>25</v>
      </c>
      <c r="I972" s="25" t="s">
        <v>1750</v>
      </c>
      <c r="J972" s="25" t="s">
        <v>154</v>
      </c>
      <c r="K972" s="25"/>
    </row>
    <row r="973" spans="2:11" x14ac:dyDescent="0.25">
      <c r="B973" s="23">
        <v>971</v>
      </c>
      <c r="C973" s="23" t="s">
        <v>2051</v>
      </c>
      <c r="D973" s="23" t="s">
        <v>1865</v>
      </c>
      <c r="E973" s="24" t="s">
        <v>2052</v>
      </c>
      <c r="F973" s="23">
        <v>1</v>
      </c>
      <c r="G973" s="23">
        <v>32</v>
      </c>
      <c r="H973" s="23">
        <v>31</v>
      </c>
      <c r="I973" s="23" t="s">
        <v>153</v>
      </c>
      <c r="J973" s="23" t="s">
        <v>154</v>
      </c>
      <c r="K973" s="23"/>
    </row>
    <row r="974" spans="2:11" x14ac:dyDescent="0.25">
      <c r="B974" s="25">
        <v>972</v>
      </c>
      <c r="C974" s="25" t="s">
        <v>2053</v>
      </c>
      <c r="D974" s="25" t="s">
        <v>1865</v>
      </c>
      <c r="E974" s="26" t="s">
        <v>2054</v>
      </c>
      <c r="F974" s="25">
        <v>1</v>
      </c>
      <c r="G974" s="25">
        <v>32</v>
      </c>
      <c r="H974" s="25">
        <v>36</v>
      </c>
      <c r="I974" s="25" t="s">
        <v>153</v>
      </c>
      <c r="J974" s="25" t="s">
        <v>154</v>
      </c>
      <c r="K974" s="25"/>
    </row>
    <row r="975" spans="2:11" x14ac:dyDescent="0.25">
      <c r="B975" s="23">
        <v>973</v>
      </c>
      <c r="C975" s="23" t="s">
        <v>2055</v>
      </c>
      <c r="D975" s="23" t="s">
        <v>1865</v>
      </c>
      <c r="E975" s="24" t="s">
        <v>2056</v>
      </c>
      <c r="F975" s="23">
        <v>1</v>
      </c>
      <c r="G975" s="23">
        <v>32</v>
      </c>
      <c r="H975" s="23">
        <v>27</v>
      </c>
      <c r="I975" s="23" t="s">
        <v>153</v>
      </c>
      <c r="J975" s="23" t="s">
        <v>154</v>
      </c>
      <c r="K975" s="23"/>
    </row>
    <row r="976" spans="2:11" x14ac:dyDescent="0.25">
      <c r="B976" s="25">
        <v>974</v>
      </c>
      <c r="C976" s="25" t="s">
        <v>2057</v>
      </c>
      <c r="D976" s="25" t="s">
        <v>1865</v>
      </c>
      <c r="E976" s="26" t="s">
        <v>2058</v>
      </c>
      <c r="F976" s="25">
        <v>1</v>
      </c>
      <c r="G976" s="25">
        <v>32</v>
      </c>
      <c r="H976" s="25">
        <v>29</v>
      </c>
      <c r="I976" s="25" t="s">
        <v>153</v>
      </c>
      <c r="J976" s="25" t="s">
        <v>154</v>
      </c>
      <c r="K976" s="25"/>
    </row>
    <row r="977" spans="2:11" ht="30" x14ac:dyDescent="0.25">
      <c r="B977" s="23">
        <v>975</v>
      </c>
      <c r="C977" s="23" t="s">
        <v>2059</v>
      </c>
      <c r="D977" s="23" t="s">
        <v>1865</v>
      </c>
      <c r="E977" s="24" t="s">
        <v>2060</v>
      </c>
      <c r="F977" s="23">
        <v>1</v>
      </c>
      <c r="G977" s="23">
        <v>32</v>
      </c>
      <c r="H977" s="23">
        <v>33</v>
      </c>
      <c r="I977" s="23" t="s">
        <v>153</v>
      </c>
      <c r="J977" s="23" t="s">
        <v>154</v>
      </c>
      <c r="K977" s="23"/>
    </row>
    <row r="978" spans="2:11" x14ac:dyDescent="0.25">
      <c r="B978" s="25">
        <v>976</v>
      </c>
      <c r="C978" s="25" t="s">
        <v>2061</v>
      </c>
      <c r="D978" s="25" t="s">
        <v>1865</v>
      </c>
      <c r="E978" s="26" t="s">
        <v>2062</v>
      </c>
      <c r="F978" s="25">
        <v>1</v>
      </c>
      <c r="G978" s="25">
        <v>32</v>
      </c>
      <c r="H978" s="25">
        <v>26</v>
      </c>
      <c r="I978" s="25" t="s">
        <v>153</v>
      </c>
      <c r="J978" s="25" t="s">
        <v>154</v>
      </c>
      <c r="K978" s="25"/>
    </row>
    <row r="979" spans="2:11" x14ac:dyDescent="0.25">
      <c r="B979" s="23">
        <v>977</v>
      </c>
      <c r="C979" s="23" t="s">
        <v>2063</v>
      </c>
      <c r="D979" s="23" t="s">
        <v>1865</v>
      </c>
      <c r="E979" s="24" t="s">
        <v>2064</v>
      </c>
      <c r="F979" s="23">
        <v>1</v>
      </c>
      <c r="G979" s="23">
        <v>32</v>
      </c>
      <c r="H979" s="23">
        <v>28</v>
      </c>
      <c r="I979" s="23" t="s">
        <v>153</v>
      </c>
      <c r="J979" s="23" t="s">
        <v>154</v>
      </c>
      <c r="K979" s="23"/>
    </row>
    <row r="980" spans="2:11" ht="30" x14ac:dyDescent="0.25">
      <c r="B980" s="25">
        <v>978</v>
      </c>
      <c r="C980" s="25" t="s">
        <v>2065</v>
      </c>
      <c r="D980" s="25" t="s">
        <v>1865</v>
      </c>
      <c r="E980" s="26" t="s">
        <v>2066</v>
      </c>
      <c r="F980" s="25">
        <v>1</v>
      </c>
      <c r="G980" s="25">
        <v>32</v>
      </c>
      <c r="H980" s="25">
        <v>31</v>
      </c>
      <c r="I980" s="25" t="s">
        <v>153</v>
      </c>
      <c r="J980" s="25" t="s">
        <v>154</v>
      </c>
      <c r="K980" s="25"/>
    </row>
    <row r="981" spans="2:11" x14ac:dyDescent="0.25">
      <c r="B981" s="23">
        <v>979</v>
      </c>
      <c r="C981" s="23" t="s">
        <v>2067</v>
      </c>
      <c r="D981" s="23" t="s">
        <v>1865</v>
      </c>
      <c r="E981" s="24" t="s">
        <v>2068</v>
      </c>
      <c r="F981" s="23">
        <v>1</v>
      </c>
      <c r="G981" s="23">
        <v>32</v>
      </c>
      <c r="H981" s="23">
        <v>25</v>
      </c>
      <c r="I981" s="23" t="s">
        <v>153</v>
      </c>
      <c r="J981" s="23" t="s">
        <v>154</v>
      </c>
      <c r="K981" s="23"/>
    </row>
    <row r="982" spans="2:11" x14ac:dyDescent="0.25">
      <c r="B982" s="25">
        <v>980</v>
      </c>
      <c r="C982" s="25" t="s">
        <v>2069</v>
      </c>
      <c r="D982" s="25" t="s">
        <v>1865</v>
      </c>
      <c r="E982" s="26" t="s">
        <v>2070</v>
      </c>
      <c r="F982" s="25">
        <v>1</v>
      </c>
      <c r="G982" s="25">
        <v>32</v>
      </c>
      <c r="H982" s="25">
        <v>28</v>
      </c>
      <c r="I982" s="25" t="s">
        <v>153</v>
      </c>
      <c r="J982" s="25" t="s">
        <v>154</v>
      </c>
      <c r="K982" s="25"/>
    </row>
    <row r="983" spans="2:11" x14ac:dyDescent="0.25">
      <c r="B983" s="23">
        <v>981</v>
      </c>
      <c r="C983" s="23" t="s">
        <v>2071</v>
      </c>
      <c r="D983" s="23" t="s">
        <v>1865</v>
      </c>
      <c r="E983" s="24" t="s">
        <v>2072</v>
      </c>
      <c r="F983" s="23">
        <v>1</v>
      </c>
      <c r="G983" s="23">
        <v>32</v>
      </c>
      <c r="H983" s="23">
        <v>25</v>
      </c>
      <c r="I983" s="23" t="s">
        <v>153</v>
      </c>
      <c r="J983" s="23" t="s">
        <v>154</v>
      </c>
      <c r="K983" s="23"/>
    </row>
    <row r="984" spans="2:11" x14ac:dyDescent="0.25">
      <c r="B984" s="25">
        <v>982</v>
      </c>
      <c r="C984" s="25" t="s">
        <v>2073</v>
      </c>
      <c r="D984" s="25" t="s">
        <v>1865</v>
      </c>
      <c r="E984" s="26" t="s">
        <v>2052</v>
      </c>
      <c r="F984" s="25">
        <v>1</v>
      </c>
      <c r="G984" s="25">
        <v>32</v>
      </c>
      <c r="H984" s="25">
        <v>28</v>
      </c>
      <c r="I984" s="25" t="s">
        <v>1888</v>
      </c>
      <c r="J984" s="25" t="s">
        <v>154</v>
      </c>
      <c r="K984" s="25"/>
    </row>
    <row r="985" spans="2:11" x14ac:dyDescent="0.25">
      <c r="B985" s="23">
        <v>983</v>
      </c>
      <c r="C985" s="23" t="s">
        <v>2074</v>
      </c>
      <c r="D985" s="23" t="s">
        <v>1865</v>
      </c>
      <c r="E985" s="24" t="s">
        <v>2054</v>
      </c>
      <c r="F985" s="23">
        <v>1</v>
      </c>
      <c r="G985" s="23">
        <v>32</v>
      </c>
      <c r="H985" s="23">
        <v>35</v>
      </c>
      <c r="I985" s="23" t="s">
        <v>1888</v>
      </c>
      <c r="J985" s="23" t="s">
        <v>154</v>
      </c>
      <c r="K985" s="23"/>
    </row>
    <row r="986" spans="2:11" x14ac:dyDescent="0.25">
      <c r="B986" s="25">
        <v>984</v>
      </c>
      <c r="C986" s="25" t="s">
        <v>2075</v>
      </c>
      <c r="D986" s="25" t="s">
        <v>1865</v>
      </c>
      <c r="E986" s="26" t="s">
        <v>2056</v>
      </c>
      <c r="F986" s="25">
        <v>1</v>
      </c>
      <c r="G986" s="25">
        <v>32</v>
      </c>
      <c r="H986" s="25">
        <v>25</v>
      </c>
      <c r="I986" s="25" t="s">
        <v>1888</v>
      </c>
      <c r="J986" s="25" t="s">
        <v>154</v>
      </c>
      <c r="K986" s="25"/>
    </row>
    <row r="987" spans="2:11" x14ac:dyDescent="0.25">
      <c r="B987" s="23">
        <v>985</v>
      </c>
      <c r="C987" s="23" t="s">
        <v>2076</v>
      </c>
      <c r="D987" s="23" t="s">
        <v>1865</v>
      </c>
      <c r="E987" s="24" t="s">
        <v>2058</v>
      </c>
      <c r="F987" s="23">
        <v>1</v>
      </c>
      <c r="G987" s="23">
        <v>32</v>
      </c>
      <c r="H987" s="23">
        <v>27</v>
      </c>
      <c r="I987" s="23" t="s">
        <v>1888</v>
      </c>
      <c r="J987" s="23" t="s">
        <v>154</v>
      </c>
      <c r="K987" s="23"/>
    </row>
    <row r="988" spans="2:11" x14ac:dyDescent="0.25">
      <c r="B988" s="25">
        <v>986</v>
      </c>
      <c r="C988" s="25" t="s">
        <v>2077</v>
      </c>
      <c r="D988" s="25" t="s">
        <v>1865</v>
      </c>
      <c r="E988" s="26" t="s">
        <v>2062</v>
      </c>
      <c r="F988" s="25">
        <v>1</v>
      </c>
      <c r="G988" s="25">
        <v>32</v>
      </c>
      <c r="H988" s="25">
        <v>24</v>
      </c>
      <c r="I988" s="25" t="s">
        <v>1888</v>
      </c>
      <c r="J988" s="25" t="s">
        <v>154</v>
      </c>
      <c r="K988" s="25"/>
    </row>
    <row r="989" spans="2:11" x14ac:dyDescent="0.25">
      <c r="B989" s="23">
        <v>987</v>
      </c>
      <c r="C989" s="23" t="s">
        <v>2078</v>
      </c>
      <c r="D989" s="23" t="s">
        <v>1865</v>
      </c>
      <c r="E989" s="24" t="s">
        <v>2064</v>
      </c>
      <c r="F989" s="23">
        <v>1</v>
      </c>
      <c r="G989" s="23">
        <v>32</v>
      </c>
      <c r="H989" s="23">
        <v>27</v>
      </c>
      <c r="I989" s="23" t="s">
        <v>1888</v>
      </c>
      <c r="J989" s="23" t="s">
        <v>154</v>
      </c>
      <c r="K989" s="23"/>
    </row>
    <row r="990" spans="2:11" x14ac:dyDescent="0.25">
      <c r="B990" s="25">
        <v>988</v>
      </c>
      <c r="C990" s="25" t="s">
        <v>2079</v>
      </c>
      <c r="D990" s="25" t="s">
        <v>1865</v>
      </c>
      <c r="E990" s="26" t="s">
        <v>2068</v>
      </c>
      <c r="F990" s="25">
        <v>1</v>
      </c>
      <c r="G990" s="25">
        <v>32</v>
      </c>
      <c r="H990" s="25">
        <v>24</v>
      </c>
      <c r="I990" s="25" t="s">
        <v>1888</v>
      </c>
      <c r="J990" s="25" t="s">
        <v>154</v>
      </c>
      <c r="K990" s="25"/>
    </row>
    <row r="991" spans="2:11" x14ac:dyDescent="0.25">
      <c r="B991" s="23">
        <v>989</v>
      </c>
      <c r="C991" s="23" t="s">
        <v>2080</v>
      </c>
      <c r="D991" s="23" t="s">
        <v>1865</v>
      </c>
      <c r="E991" s="24" t="s">
        <v>2070</v>
      </c>
      <c r="F991" s="23">
        <v>1</v>
      </c>
      <c r="G991" s="23">
        <v>32</v>
      </c>
      <c r="H991" s="23">
        <v>27</v>
      </c>
      <c r="I991" s="23" t="s">
        <v>1888</v>
      </c>
      <c r="J991" s="23" t="s">
        <v>154</v>
      </c>
      <c r="K991" s="23"/>
    </row>
    <row r="992" spans="2:11" x14ac:dyDescent="0.25">
      <c r="B992" s="25">
        <v>990</v>
      </c>
      <c r="C992" s="25" t="s">
        <v>2081</v>
      </c>
      <c r="D992" s="25" t="s">
        <v>1865</v>
      </c>
      <c r="E992" s="26" t="s">
        <v>2072</v>
      </c>
      <c r="F992" s="25">
        <v>1</v>
      </c>
      <c r="G992" s="25">
        <v>32</v>
      </c>
      <c r="H992" s="25">
        <v>24</v>
      </c>
      <c r="I992" s="25" t="s">
        <v>1888</v>
      </c>
      <c r="J992" s="25" t="s">
        <v>154</v>
      </c>
      <c r="K992" s="25"/>
    </row>
    <row r="993" spans="2:11" x14ac:dyDescent="0.25">
      <c r="B993" s="23">
        <v>991</v>
      </c>
      <c r="C993" s="23" t="s">
        <v>2082</v>
      </c>
      <c r="D993" s="23" t="s">
        <v>1865</v>
      </c>
      <c r="E993" s="24" t="s">
        <v>2083</v>
      </c>
      <c r="F993" s="23">
        <v>1</v>
      </c>
      <c r="G993" s="23">
        <v>32</v>
      </c>
      <c r="H993" s="23">
        <v>35</v>
      </c>
      <c r="I993" s="23" t="s">
        <v>2084</v>
      </c>
      <c r="J993" s="23" t="s">
        <v>154</v>
      </c>
      <c r="K993" s="23"/>
    </row>
    <row r="994" spans="2:11" x14ac:dyDescent="0.25">
      <c r="B994" s="25">
        <v>992</v>
      </c>
      <c r="C994" s="25" t="s">
        <v>2085</v>
      </c>
      <c r="D994" s="25" t="s">
        <v>1865</v>
      </c>
      <c r="E994" s="26" t="s">
        <v>2086</v>
      </c>
      <c r="F994" s="25">
        <v>1</v>
      </c>
      <c r="G994" s="25">
        <v>32</v>
      </c>
      <c r="H994" s="25">
        <v>32</v>
      </c>
      <c r="I994" s="25" t="s">
        <v>153</v>
      </c>
      <c r="J994" s="25" t="s">
        <v>154</v>
      </c>
      <c r="K994" s="25"/>
    </row>
    <row r="995" spans="2:11" x14ac:dyDescent="0.25">
      <c r="B995" s="23">
        <v>993</v>
      </c>
      <c r="C995" s="23" t="s">
        <v>2087</v>
      </c>
      <c r="D995" s="23" t="s">
        <v>1865</v>
      </c>
      <c r="E995" s="24" t="s">
        <v>2088</v>
      </c>
      <c r="F995" s="23">
        <v>1</v>
      </c>
      <c r="G995" s="23">
        <v>32</v>
      </c>
      <c r="H995" s="23">
        <v>39</v>
      </c>
      <c r="I995" s="23" t="s">
        <v>153</v>
      </c>
      <c r="J995" s="23" t="s">
        <v>154</v>
      </c>
      <c r="K995" s="23"/>
    </row>
    <row r="996" spans="2:11" x14ac:dyDescent="0.25">
      <c r="B996" s="25">
        <v>994</v>
      </c>
      <c r="C996" s="25" t="s">
        <v>2089</v>
      </c>
      <c r="D996" s="25" t="s">
        <v>1865</v>
      </c>
      <c r="E996" s="26" t="s">
        <v>2090</v>
      </c>
      <c r="F996" s="25">
        <v>1</v>
      </c>
      <c r="G996" s="25">
        <v>32</v>
      </c>
      <c r="H996" s="25">
        <v>27</v>
      </c>
      <c r="I996" s="25" t="s">
        <v>153</v>
      </c>
      <c r="J996" s="25" t="s">
        <v>154</v>
      </c>
      <c r="K996" s="25"/>
    </row>
    <row r="997" spans="2:11" x14ac:dyDescent="0.25">
      <c r="B997" s="23">
        <v>995</v>
      </c>
      <c r="C997" s="23" t="s">
        <v>2091</v>
      </c>
      <c r="D997" s="23" t="s">
        <v>1865</v>
      </c>
      <c r="E997" s="24" t="s">
        <v>2092</v>
      </c>
      <c r="F997" s="23">
        <v>1</v>
      </c>
      <c r="G997" s="23">
        <v>32</v>
      </c>
      <c r="H997" s="23">
        <v>30</v>
      </c>
      <c r="I997" s="23" t="s">
        <v>153</v>
      </c>
      <c r="J997" s="23" t="s">
        <v>154</v>
      </c>
      <c r="K997" s="23"/>
    </row>
    <row r="998" spans="2:11" ht="30" x14ac:dyDescent="0.25">
      <c r="B998" s="25">
        <v>996</v>
      </c>
      <c r="C998" s="25" t="s">
        <v>2093</v>
      </c>
      <c r="D998" s="25" t="s">
        <v>1865</v>
      </c>
      <c r="E998" s="26" t="s">
        <v>2094</v>
      </c>
      <c r="F998" s="25">
        <v>1</v>
      </c>
      <c r="G998" s="25">
        <v>32</v>
      </c>
      <c r="H998" s="25">
        <v>35</v>
      </c>
      <c r="I998" s="25" t="s">
        <v>153</v>
      </c>
      <c r="J998" s="25" t="s">
        <v>154</v>
      </c>
      <c r="K998" s="25"/>
    </row>
    <row r="999" spans="2:11" x14ac:dyDescent="0.25">
      <c r="B999" s="23">
        <v>997</v>
      </c>
      <c r="C999" s="23" t="s">
        <v>2095</v>
      </c>
      <c r="D999" s="23" t="s">
        <v>1865</v>
      </c>
      <c r="E999" s="24" t="s">
        <v>2096</v>
      </c>
      <c r="F999" s="23">
        <v>1</v>
      </c>
      <c r="G999" s="23">
        <v>32</v>
      </c>
      <c r="H999" s="23">
        <v>27</v>
      </c>
      <c r="I999" s="23" t="s">
        <v>153</v>
      </c>
      <c r="J999" s="23" t="s">
        <v>154</v>
      </c>
      <c r="K999" s="23"/>
    </row>
    <row r="1000" spans="2:11" x14ac:dyDescent="0.25">
      <c r="B1000" s="25">
        <v>998</v>
      </c>
      <c r="C1000" s="25" t="s">
        <v>2097</v>
      </c>
      <c r="D1000" s="25" t="s">
        <v>1865</v>
      </c>
      <c r="E1000" s="26" t="s">
        <v>2098</v>
      </c>
      <c r="F1000" s="25">
        <v>1</v>
      </c>
      <c r="G1000" s="25">
        <v>32</v>
      </c>
      <c r="H1000" s="25">
        <v>31</v>
      </c>
      <c r="I1000" s="25" t="s">
        <v>153</v>
      </c>
      <c r="J1000" s="25" t="s">
        <v>154</v>
      </c>
      <c r="K1000" s="25"/>
    </row>
    <row r="1001" spans="2:11" ht="30" x14ac:dyDescent="0.25">
      <c r="B1001" s="23">
        <v>999</v>
      </c>
      <c r="C1001" s="23" t="s">
        <v>2099</v>
      </c>
      <c r="D1001" s="23" t="s">
        <v>1865</v>
      </c>
      <c r="E1001" s="24" t="s">
        <v>2100</v>
      </c>
      <c r="F1001" s="23">
        <v>1</v>
      </c>
      <c r="G1001" s="23">
        <v>32</v>
      </c>
      <c r="H1001" s="23">
        <v>33</v>
      </c>
      <c r="I1001" s="23" t="s">
        <v>153</v>
      </c>
      <c r="J1001" s="23" t="s">
        <v>154</v>
      </c>
      <c r="K1001" s="23"/>
    </row>
    <row r="1002" spans="2:11" x14ac:dyDescent="0.25">
      <c r="B1002" s="25">
        <v>1000</v>
      </c>
      <c r="C1002" s="25" t="s">
        <v>2101</v>
      </c>
      <c r="D1002" s="25" t="s">
        <v>1865</v>
      </c>
      <c r="E1002" s="26" t="s">
        <v>2102</v>
      </c>
      <c r="F1002" s="25">
        <v>1</v>
      </c>
      <c r="G1002" s="25">
        <v>32</v>
      </c>
      <c r="H1002" s="25">
        <v>25</v>
      </c>
      <c r="I1002" s="25" t="s">
        <v>153</v>
      </c>
      <c r="J1002" s="25" t="s">
        <v>154</v>
      </c>
      <c r="K1002" s="25"/>
    </row>
    <row r="1003" spans="2:11" x14ac:dyDescent="0.25">
      <c r="B1003" s="23">
        <v>1001</v>
      </c>
      <c r="C1003" s="23" t="s">
        <v>2103</v>
      </c>
      <c r="D1003" s="23" t="s">
        <v>1865</v>
      </c>
      <c r="E1003" s="24" t="s">
        <v>2104</v>
      </c>
      <c r="F1003" s="23">
        <v>1</v>
      </c>
      <c r="G1003" s="23">
        <v>32</v>
      </c>
      <c r="H1003" s="23">
        <v>30</v>
      </c>
      <c r="I1003" s="23" t="s">
        <v>153</v>
      </c>
      <c r="J1003" s="23" t="s">
        <v>154</v>
      </c>
      <c r="K1003" s="23"/>
    </row>
    <row r="1004" spans="2:11" x14ac:dyDescent="0.25">
      <c r="B1004" s="25">
        <v>1002</v>
      </c>
      <c r="C1004" s="25" t="s">
        <v>2105</v>
      </c>
      <c r="D1004" s="25" t="s">
        <v>1865</v>
      </c>
      <c r="E1004" s="26" t="s">
        <v>2106</v>
      </c>
      <c r="F1004" s="25">
        <v>1</v>
      </c>
      <c r="G1004" s="25">
        <v>32</v>
      </c>
      <c r="H1004" s="25">
        <v>26</v>
      </c>
      <c r="I1004" s="25" t="s">
        <v>153</v>
      </c>
      <c r="J1004" s="25" t="s">
        <v>154</v>
      </c>
      <c r="K1004" s="25"/>
    </row>
    <row r="1005" spans="2:11" x14ac:dyDescent="0.25">
      <c r="B1005" s="23">
        <v>1003</v>
      </c>
      <c r="C1005" s="23" t="s">
        <v>2107</v>
      </c>
      <c r="D1005" s="23" t="s">
        <v>1865</v>
      </c>
      <c r="E1005" s="24" t="s">
        <v>2108</v>
      </c>
      <c r="F1005" s="23">
        <v>2</v>
      </c>
      <c r="G1005" s="23">
        <v>32</v>
      </c>
      <c r="H1005" s="23">
        <v>59</v>
      </c>
      <c r="I1005" s="23" t="s">
        <v>1750</v>
      </c>
      <c r="J1005" s="23" t="s">
        <v>154</v>
      </c>
      <c r="K1005" s="23"/>
    </row>
    <row r="1006" spans="2:11" x14ac:dyDescent="0.25">
      <c r="B1006" s="25">
        <v>1004</v>
      </c>
      <c r="C1006" s="25" t="s">
        <v>2109</v>
      </c>
      <c r="D1006" s="25" t="s">
        <v>1865</v>
      </c>
      <c r="E1006" s="26" t="s">
        <v>2110</v>
      </c>
      <c r="F1006" s="25">
        <v>2</v>
      </c>
      <c r="G1006" s="25">
        <v>32</v>
      </c>
      <c r="H1006" s="25">
        <v>47</v>
      </c>
      <c r="I1006" s="25" t="s">
        <v>1750</v>
      </c>
      <c r="J1006" s="25" t="s">
        <v>154</v>
      </c>
      <c r="K1006" s="25"/>
    </row>
    <row r="1007" spans="2:11" x14ac:dyDescent="0.25">
      <c r="B1007" s="23">
        <v>1005</v>
      </c>
      <c r="C1007" s="23" t="s">
        <v>2111</v>
      </c>
      <c r="D1007" s="23" t="s">
        <v>1865</v>
      </c>
      <c r="E1007" s="24" t="s">
        <v>2112</v>
      </c>
      <c r="F1007" s="23">
        <v>2</v>
      </c>
      <c r="G1007" s="23">
        <v>32</v>
      </c>
      <c r="H1007" s="23">
        <v>74</v>
      </c>
      <c r="I1007" s="23" t="s">
        <v>153</v>
      </c>
      <c r="J1007" s="23" t="s">
        <v>154</v>
      </c>
      <c r="K1007" s="23"/>
    </row>
    <row r="1008" spans="2:11" x14ac:dyDescent="0.25">
      <c r="B1008" s="25">
        <v>1006</v>
      </c>
      <c r="C1008" s="25" t="s">
        <v>2113</v>
      </c>
      <c r="D1008" s="25" t="s">
        <v>1865</v>
      </c>
      <c r="E1008" s="26" t="s">
        <v>2114</v>
      </c>
      <c r="F1008" s="25">
        <v>2</v>
      </c>
      <c r="G1008" s="25">
        <v>32</v>
      </c>
      <c r="H1008" s="25">
        <v>58</v>
      </c>
      <c r="I1008" s="25" t="s">
        <v>153</v>
      </c>
      <c r="J1008" s="25" t="s">
        <v>154</v>
      </c>
      <c r="K1008" s="25"/>
    </row>
    <row r="1009" spans="2:11" x14ac:dyDescent="0.25">
      <c r="B1009" s="23">
        <v>1007</v>
      </c>
      <c r="C1009" s="23" t="s">
        <v>2115</v>
      </c>
      <c r="D1009" s="23" t="s">
        <v>1865</v>
      </c>
      <c r="E1009" s="24" t="s">
        <v>2116</v>
      </c>
      <c r="F1009" s="23">
        <v>2</v>
      </c>
      <c r="G1009" s="23">
        <v>32</v>
      </c>
      <c r="H1009" s="23">
        <v>66</v>
      </c>
      <c r="I1009" s="23" t="s">
        <v>153</v>
      </c>
      <c r="J1009" s="23" t="s">
        <v>154</v>
      </c>
      <c r="K1009" s="23"/>
    </row>
    <row r="1010" spans="2:11" x14ac:dyDescent="0.25">
      <c r="B1010" s="25">
        <v>1008</v>
      </c>
      <c r="C1010" s="25" t="s">
        <v>2117</v>
      </c>
      <c r="D1010" s="25" t="s">
        <v>1865</v>
      </c>
      <c r="E1010" s="26" t="s">
        <v>2118</v>
      </c>
      <c r="F1010" s="25">
        <v>2</v>
      </c>
      <c r="G1010" s="25">
        <v>32</v>
      </c>
      <c r="H1010" s="25">
        <v>51</v>
      </c>
      <c r="I1010" s="25" t="s">
        <v>153</v>
      </c>
      <c r="J1010" s="25" t="s">
        <v>154</v>
      </c>
      <c r="K1010" s="25"/>
    </row>
    <row r="1011" spans="2:11" x14ac:dyDescent="0.25">
      <c r="B1011" s="23">
        <v>1009</v>
      </c>
      <c r="C1011" s="23" t="s">
        <v>2119</v>
      </c>
      <c r="D1011" s="23" t="s">
        <v>1865</v>
      </c>
      <c r="E1011" s="24" t="s">
        <v>2120</v>
      </c>
      <c r="F1011" s="23">
        <v>2</v>
      </c>
      <c r="G1011" s="23">
        <v>32</v>
      </c>
      <c r="H1011" s="23">
        <v>77</v>
      </c>
      <c r="I1011" s="23" t="s">
        <v>153</v>
      </c>
      <c r="J1011" s="23" t="s">
        <v>154</v>
      </c>
      <c r="K1011" s="23"/>
    </row>
    <row r="1012" spans="2:11" ht="30" x14ac:dyDescent="0.25">
      <c r="B1012" s="25">
        <v>1010</v>
      </c>
      <c r="C1012" s="25" t="s">
        <v>2121</v>
      </c>
      <c r="D1012" s="25" t="s">
        <v>1865</v>
      </c>
      <c r="E1012" s="26" t="s">
        <v>2122</v>
      </c>
      <c r="F1012" s="25">
        <v>2</v>
      </c>
      <c r="G1012" s="25">
        <v>32</v>
      </c>
      <c r="H1012" s="25">
        <v>62</v>
      </c>
      <c r="I1012" s="25" t="s">
        <v>153</v>
      </c>
      <c r="J1012" s="25" t="s">
        <v>154</v>
      </c>
      <c r="K1012" s="25"/>
    </row>
    <row r="1013" spans="2:11" x14ac:dyDescent="0.25">
      <c r="B1013" s="23">
        <v>1011</v>
      </c>
      <c r="C1013" s="23" t="s">
        <v>2123</v>
      </c>
      <c r="D1013" s="23" t="s">
        <v>1865</v>
      </c>
      <c r="E1013" s="24" t="s">
        <v>2124</v>
      </c>
      <c r="F1013" s="23">
        <v>2</v>
      </c>
      <c r="G1013" s="23">
        <v>32</v>
      </c>
      <c r="H1013" s="23">
        <v>54</v>
      </c>
      <c r="I1013" s="23" t="s">
        <v>153</v>
      </c>
      <c r="J1013" s="23" t="s">
        <v>154</v>
      </c>
      <c r="K1013" s="23"/>
    </row>
    <row r="1014" spans="2:11" x14ac:dyDescent="0.25">
      <c r="B1014" s="25">
        <v>1012</v>
      </c>
      <c r="C1014" s="25" t="s">
        <v>2125</v>
      </c>
      <c r="D1014" s="25" t="s">
        <v>1865</v>
      </c>
      <c r="E1014" s="26" t="s">
        <v>2126</v>
      </c>
      <c r="F1014" s="25">
        <v>2</v>
      </c>
      <c r="G1014" s="25">
        <v>32</v>
      </c>
      <c r="H1014" s="25">
        <v>56</v>
      </c>
      <c r="I1014" s="25" t="s">
        <v>153</v>
      </c>
      <c r="J1014" s="25" t="s">
        <v>154</v>
      </c>
      <c r="K1014" s="25"/>
    </row>
    <row r="1015" spans="2:11" x14ac:dyDescent="0.25">
      <c r="B1015" s="23">
        <v>1013</v>
      </c>
      <c r="C1015" s="23" t="s">
        <v>2127</v>
      </c>
      <c r="D1015" s="23" t="s">
        <v>1865</v>
      </c>
      <c r="E1015" s="24" t="s">
        <v>2128</v>
      </c>
      <c r="F1015" s="23">
        <v>2</v>
      </c>
      <c r="G1015" s="23">
        <v>32</v>
      </c>
      <c r="H1015" s="23">
        <v>49</v>
      </c>
      <c r="I1015" s="23" t="s">
        <v>153</v>
      </c>
      <c r="J1015" s="23" t="s">
        <v>154</v>
      </c>
      <c r="K1015" s="23"/>
    </row>
    <row r="1016" spans="2:11" x14ac:dyDescent="0.25">
      <c r="B1016" s="25">
        <v>1014</v>
      </c>
      <c r="C1016" s="25" t="s">
        <v>140</v>
      </c>
      <c r="D1016" s="25" t="s">
        <v>1865</v>
      </c>
      <c r="E1016" s="26" t="s">
        <v>2114</v>
      </c>
      <c r="F1016" s="25">
        <v>2</v>
      </c>
      <c r="G1016" s="25">
        <v>32</v>
      </c>
      <c r="H1016" s="25">
        <v>54</v>
      </c>
      <c r="I1016" s="25" t="s">
        <v>1888</v>
      </c>
      <c r="J1016" s="25" t="s">
        <v>154</v>
      </c>
      <c r="K1016" s="25"/>
    </row>
    <row r="1017" spans="2:11" x14ac:dyDescent="0.25">
      <c r="B1017" s="23">
        <v>1015</v>
      </c>
      <c r="C1017" s="23" t="s">
        <v>2129</v>
      </c>
      <c r="D1017" s="23" t="s">
        <v>1865</v>
      </c>
      <c r="E1017" s="24" t="s">
        <v>2116</v>
      </c>
      <c r="F1017" s="23">
        <v>2</v>
      </c>
      <c r="G1017" s="23">
        <v>32</v>
      </c>
      <c r="H1017" s="23">
        <v>64</v>
      </c>
      <c r="I1017" s="23" t="s">
        <v>1888</v>
      </c>
      <c r="J1017" s="23" t="s">
        <v>154</v>
      </c>
      <c r="K1017" s="23"/>
    </row>
    <row r="1018" spans="2:11" x14ac:dyDescent="0.25">
      <c r="B1018" s="25">
        <v>1016</v>
      </c>
      <c r="C1018" s="25" t="s">
        <v>2130</v>
      </c>
      <c r="D1018" s="25" t="s">
        <v>1865</v>
      </c>
      <c r="E1018" s="26" t="s">
        <v>2131</v>
      </c>
      <c r="F1018" s="25">
        <v>2</v>
      </c>
      <c r="G1018" s="25">
        <v>32</v>
      </c>
      <c r="H1018" s="25">
        <v>48</v>
      </c>
      <c r="I1018" s="25" t="s">
        <v>1888</v>
      </c>
      <c r="J1018" s="25" t="s">
        <v>154</v>
      </c>
      <c r="K1018" s="25"/>
    </row>
    <row r="1019" spans="2:11" x14ac:dyDescent="0.25">
      <c r="B1019" s="23">
        <v>1017</v>
      </c>
      <c r="C1019" s="23" t="s">
        <v>2132</v>
      </c>
      <c r="D1019" s="23" t="s">
        <v>1865</v>
      </c>
      <c r="E1019" s="24" t="s">
        <v>2133</v>
      </c>
      <c r="F1019" s="23">
        <v>2</v>
      </c>
      <c r="G1019" s="23">
        <v>32</v>
      </c>
      <c r="H1019" s="23">
        <v>73</v>
      </c>
      <c r="I1019" s="23" t="s">
        <v>1888</v>
      </c>
      <c r="J1019" s="23" t="s">
        <v>154</v>
      </c>
      <c r="K1019" s="23"/>
    </row>
    <row r="1020" spans="2:11" x14ac:dyDescent="0.25">
      <c r="B1020" s="25">
        <v>1018</v>
      </c>
      <c r="C1020" s="25" t="s">
        <v>2134</v>
      </c>
      <c r="D1020" s="25" t="s">
        <v>1865</v>
      </c>
      <c r="E1020" s="26" t="s">
        <v>2126</v>
      </c>
      <c r="F1020" s="25">
        <v>2</v>
      </c>
      <c r="G1020" s="25">
        <v>32</v>
      </c>
      <c r="H1020" s="25">
        <v>54</v>
      </c>
      <c r="I1020" s="25" t="s">
        <v>1888</v>
      </c>
      <c r="J1020" s="25" t="s">
        <v>154</v>
      </c>
      <c r="K1020" s="25"/>
    </row>
    <row r="1021" spans="2:11" x14ac:dyDescent="0.25">
      <c r="B1021" s="23">
        <v>1019</v>
      </c>
      <c r="C1021" s="23" t="s">
        <v>2135</v>
      </c>
      <c r="D1021" s="23" t="s">
        <v>1865</v>
      </c>
      <c r="E1021" s="24" t="s">
        <v>2128</v>
      </c>
      <c r="F1021" s="23">
        <v>2</v>
      </c>
      <c r="G1021" s="23">
        <v>32</v>
      </c>
      <c r="H1021" s="23">
        <v>48</v>
      </c>
      <c r="I1021" s="23" t="s">
        <v>1888</v>
      </c>
      <c r="J1021" s="23" t="s">
        <v>154</v>
      </c>
      <c r="K1021" s="23"/>
    </row>
    <row r="1022" spans="2:11" x14ac:dyDescent="0.25">
      <c r="B1022" s="25">
        <v>1020</v>
      </c>
      <c r="C1022" s="25" t="s">
        <v>2136</v>
      </c>
      <c r="D1022" s="25" t="s">
        <v>1865</v>
      </c>
      <c r="E1022" s="26" t="s">
        <v>2137</v>
      </c>
      <c r="F1022" s="25">
        <v>2</v>
      </c>
      <c r="G1022" s="25">
        <v>32</v>
      </c>
      <c r="H1022" s="25">
        <v>71</v>
      </c>
      <c r="I1022" s="25" t="s">
        <v>2084</v>
      </c>
      <c r="J1022" s="25" t="s">
        <v>154</v>
      </c>
      <c r="K1022" s="25"/>
    </row>
    <row r="1023" spans="2:11" x14ac:dyDescent="0.25">
      <c r="B1023" s="23">
        <v>1021</v>
      </c>
      <c r="C1023" s="23" t="s">
        <v>2138</v>
      </c>
      <c r="D1023" s="23" t="s">
        <v>1865</v>
      </c>
      <c r="E1023" s="24" t="s">
        <v>2139</v>
      </c>
      <c r="F1023" s="23">
        <v>2</v>
      </c>
      <c r="G1023" s="23">
        <v>32</v>
      </c>
      <c r="H1023" s="23">
        <v>60</v>
      </c>
      <c r="I1023" s="23" t="s">
        <v>153</v>
      </c>
      <c r="J1023" s="23" t="s">
        <v>154</v>
      </c>
      <c r="K1023" s="23"/>
    </row>
    <row r="1024" spans="2:11" x14ac:dyDescent="0.25">
      <c r="B1024" s="25">
        <v>1022</v>
      </c>
      <c r="C1024" s="25" t="s">
        <v>2140</v>
      </c>
      <c r="D1024" s="25" t="s">
        <v>1865</v>
      </c>
      <c r="E1024" s="26" t="s">
        <v>2141</v>
      </c>
      <c r="F1024" s="25">
        <v>2</v>
      </c>
      <c r="G1024" s="25">
        <v>32</v>
      </c>
      <c r="H1024" s="25">
        <v>70</v>
      </c>
      <c r="I1024" s="25" t="s">
        <v>153</v>
      </c>
      <c r="J1024" s="25" t="s">
        <v>154</v>
      </c>
      <c r="K1024" s="25"/>
    </row>
    <row r="1025" spans="2:11" x14ac:dyDescent="0.25">
      <c r="B1025" s="23">
        <v>1023</v>
      </c>
      <c r="C1025" s="23" t="s">
        <v>2142</v>
      </c>
      <c r="D1025" s="23" t="s">
        <v>1865</v>
      </c>
      <c r="E1025" s="24" t="s">
        <v>2143</v>
      </c>
      <c r="F1025" s="23">
        <v>2</v>
      </c>
      <c r="G1025" s="23">
        <v>32</v>
      </c>
      <c r="H1025" s="23">
        <v>54</v>
      </c>
      <c r="I1025" s="23" t="s">
        <v>153</v>
      </c>
      <c r="J1025" s="23" t="s">
        <v>154</v>
      </c>
      <c r="K1025" s="23"/>
    </row>
    <row r="1026" spans="2:11" x14ac:dyDescent="0.25">
      <c r="B1026" s="25">
        <v>1024</v>
      </c>
      <c r="C1026" s="25" t="s">
        <v>2144</v>
      </c>
      <c r="D1026" s="25" t="s">
        <v>1865</v>
      </c>
      <c r="E1026" s="26" t="s">
        <v>2145</v>
      </c>
      <c r="F1026" s="25">
        <v>2</v>
      </c>
      <c r="G1026" s="25">
        <v>32</v>
      </c>
      <c r="H1026" s="25">
        <v>85</v>
      </c>
      <c r="I1026" s="25" t="s">
        <v>153</v>
      </c>
      <c r="J1026" s="25" t="s">
        <v>154</v>
      </c>
      <c r="K1026" s="25"/>
    </row>
    <row r="1027" spans="2:11" ht="30" x14ac:dyDescent="0.25">
      <c r="B1027" s="23">
        <v>1025</v>
      </c>
      <c r="C1027" s="23" t="s">
        <v>2146</v>
      </c>
      <c r="D1027" s="23" t="s">
        <v>1865</v>
      </c>
      <c r="E1027" s="24" t="s">
        <v>2147</v>
      </c>
      <c r="F1027" s="23">
        <v>2</v>
      </c>
      <c r="G1027" s="23">
        <v>32</v>
      </c>
      <c r="H1027" s="23">
        <v>64</v>
      </c>
      <c r="I1027" s="23" t="s">
        <v>153</v>
      </c>
      <c r="J1027" s="23" t="s">
        <v>154</v>
      </c>
      <c r="K1027" s="23"/>
    </row>
    <row r="1028" spans="2:11" ht="30" x14ac:dyDescent="0.25">
      <c r="B1028" s="25">
        <v>1026</v>
      </c>
      <c r="C1028" s="25" t="s">
        <v>2148</v>
      </c>
      <c r="D1028" s="25" t="s">
        <v>1865</v>
      </c>
      <c r="E1028" s="26" t="s">
        <v>2149</v>
      </c>
      <c r="F1028" s="25">
        <v>2</v>
      </c>
      <c r="G1028" s="25">
        <v>32</v>
      </c>
      <c r="H1028" s="25">
        <v>59</v>
      </c>
      <c r="I1028" s="25" t="s">
        <v>153</v>
      </c>
      <c r="J1028" s="25" t="s">
        <v>154</v>
      </c>
      <c r="K1028" s="25"/>
    </row>
    <row r="1029" spans="2:11" x14ac:dyDescent="0.25">
      <c r="B1029" s="23">
        <v>1027</v>
      </c>
      <c r="C1029" s="23" t="s">
        <v>2150</v>
      </c>
      <c r="D1029" s="23" t="s">
        <v>1865</v>
      </c>
      <c r="E1029" s="24" t="s">
        <v>2151</v>
      </c>
      <c r="F1029" s="23">
        <v>2</v>
      </c>
      <c r="G1029" s="23">
        <v>32</v>
      </c>
      <c r="H1029" s="23">
        <v>53</v>
      </c>
      <c r="I1029" s="23" t="s">
        <v>153</v>
      </c>
      <c r="J1029" s="23" t="s">
        <v>154</v>
      </c>
      <c r="K1029" s="23"/>
    </row>
    <row r="1030" spans="2:11" x14ac:dyDescent="0.25">
      <c r="B1030" s="25">
        <v>1028</v>
      </c>
      <c r="C1030" s="25" t="s">
        <v>2152</v>
      </c>
      <c r="D1030" s="25" t="s">
        <v>1865</v>
      </c>
      <c r="E1030" s="26" t="s">
        <v>2153</v>
      </c>
      <c r="F1030" s="25">
        <v>3</v>
      </c>
      <c r="G1030" s="25">
        <v>32</v>
      </c>
      <c r="H1030" s="25">
        <v>88</v>
      </c>
      <c r="I1030" s="25" t="s">
        <v>1750</v>
      </c>
      <c r="J1030" s="25" t="s">
        <v>154</v>
      </c>
      <c r="K1030" s="25"/>
    </row>
    <row r="1031" spans="2:11" x14ac:dyDescent="0.25">
      <c r="B1031" s="23">
        <v>1029</v>
      </c>
      <c r="C1031" s="23" t="s">
        <v>2154</v>
      </c>
      <c r="D1031" s="23" t="s">
        <v>1865</v>
      </c>
      <c r="E1031" s="24" t="s">
        <v>2155</v>
      </c>
      <c r="F1031" s="23">
        <v>3</v>
      </c>
      <c r="G1031" s="23">
        <v>32</v>
      </c>
      <c r="H1031" s="23">
        <v>72</v>
      </c>
      <c r="I1031" s="23" t="s">
        <v>1750</v>
      </c>
      <c r="J1031" s="23" t="s">
        <v>154</v>
      </c>
      <c r="K1031" s="23"/>
    </row>
    <row r="1032" spans="2:11" x14ac:dyDescent="0.25">
      <c r="B1032" s="25">
        <v>1030</v>
      </c>
      <c r="C1032" s="25" t="s">
        <v>2156</v>
      </c>
      <c r="D1032" s="25" t="s">
        <v>1865</v>
      </c>
      <c r="E1032" s="26" t="s">
        <v>2157</v>
      </c>
      <c r="F1032" s="25">
        <v>3</v>
      </c>
      <c r="G1032" s="25">
        <v>32</v>
      </c>
      <c r="H1032" s="25">
        <v>108</v>
      </c>
      <c r="I1032" s="25" t="s">
        <v>153</v>
      </c>
      <c r="J1032" s="25" t="s">
        <v>154</v>
      </c>
      <c r="K1032" s="25"/>
    </row>
    <row r="1033" spans="2:11" x14ac:dyDescent="0.25">
      <c r="B1033" s="23">
        <v>1031</v>
      </c>
      <c r="C1033" s="23" t="s">
        <v>2158</v>
      </c>
      <c r="D1033" s="23" t="s">
        <v>1865</v>
      </c>
      <c r="E1033" s="24" t="s">
        <v>2159</v>
      </c>
      <c r="F1033" s="23">
        <v>3</v>
      </c>
      <c r="G1033" s="23">
        <v>32</v>
      </c>
      <c r="H1033" s="23">
        <v>85</v>
      </c>
      <c r="I1033" s="23" t="s">
        <v>153</v>
      </c>
      <c r="J1033" s="23" t="s">
        <v>154</v>
      </c>
      <c r="K1033" s="23"/>
    </row>
    <row r="1034" spans="2:11" x14ac:dyDescent="0.25">
      <c r="B1034" s="25">
        <v>1032</v>
      </c>
      <c r="C1034" s="25" t="s">
        <v>2160</v>
      </c>
      <c r="D1034" s="25" t="s">
        <v>1865</v>
      </c>
      <c r="E1034" s="26" t="s">
        <v>2161</v>
      </c>
      <c r="F1034" s="25">
        <v>3</v>
      </c>
      <c r="G1034" s="25">
        <v>32</v>
      </c>
      <c r="H1034" s="25">
        <v>93</v>
      </c>
      <c r="I1034" s="25" t="s">
        <v>153</v>
      </c>
      <c r="J1034" s="25" t="s">
        <v>154</v>
      </c>
      <c r="K1034" s="25"/>
    </row>
    <row r="1035" spans="2:11" x14ac:dyDescent="0.25">
      <c r="B1035" s="23">
        <v>1033</v>
      </c>
      <c r="C1035" s="23" t="s">
        <v>2162</v>
      </c>
      <c r="D1035" s="23" t="s">
        <v>1865</v>
      </c>
      <c r="E1035" s="24" t="s">
        <v>2163</v>
      </c>
      <c r="F1035" s="23">
        <v>3</v>
      </c>
      <c r="G1035" s="23">
        <v>32</v>
      </c>
      <c r="H1035" s="23">
        <v>76</v>
      </c>
      <c r="I1035" s="23" t="s">
        <v>153</v>
      </c>
      <c r="J1035" s="23" t="s">
        <v>154</v>
      </c>
      <c r="K1035" s="23"/>
    </row>
    <row r="1036" spans="2:11" x14ac:dyDescent="0.25">
      <c r="B1036" s="25">
        <v>1034</v>
      </c>
      <c r="C1036" s="25" t="s">
        <v>2164</v>
      </c>
      <c r="D1036" s="25" t="s">
        <v>1865</v>
      </c>
      <c r="E1036" s="26" t="s">
        <v>2165</v>
      </c>
      <c r="F1036" s="25">
        <v>3</v>
      </c>
      <c r="G1036" s="25">
        <v>32</v>
      </c>
      <c r="H1036" s="25">
        <v>112</v>
      </c>
      <c r="I1036" s="25" t="s">
        <v>153</v>
      </c>
      <c r="J1036" s="25" t="s">
        <v>154</v>
      </c>
      <c r="K1036" s="25"/>
    </row>
    <row r="1037" spans="2:11" x14ac:dyDescent="0.25">
      <c r="B1037" s="23">
        <v>1035</v>
      </c>
      <c r="C1037" s="23" t="s">
        <v>2166</v>
      </c>
      <c r="D1037" s="23" t="s">
        <v>1865</v>
      </c>
      <c r="E1037" s="24" t="s">
        <v>2167</v>
      </c>
      <c r="F1037" s="23">
        <v>3</v>
      </c>
      <c r="G1037" s="23">
        <v>32</v>
      </c>
      <c r="H1037" s="23">
        <v>89</v>
      </c>
      <c r="I1037" s="23" t="s">
        <v>153</v>
      </c>
      <c r="J1037" s="23" t="s">
        <v>154</v>
      </c>
      <c r="K1037" s="23"/>
    </row>
    <row r="1038" spans="2:11" ht="30" x14ac:dyDescent="0.25">
      <c r="B1038" s="25">
        <v>1036</v>
      </c>
      <c r="C1038" s="25" t="s">
        <v>2168</v>
      </c>
      <c r="D1038" s="25" t="s">
        <v>1865</v>
      </c>
      <c r="E1038" s="26" t="s">
        <v>2169</v>
      </c>
      <c r="F1038" s="25">
        <v>3</v>
      </c>
      <c r="G1038" s="25">
        <v>32</v>
      </c>
      <c r="H1038" s="25">
        <v>102</v>
      </c>
      <c r="I1038" s="25" t="s">
        <v>153</v>
      </c>
      <c r="J1038" s="25" t="s">
        <v>154</v>
      </c>
      <c r="K1038" s="25"/>
    </row>
    <row r="1039" spans="2:11" ht="30" x14ac:dyDescent="0.25">
      <c r="B1039" s="23">
        <v>1037</v>
      </c>
      <c r="C1039" s="23" t="s">
        <v>2170</v>
      </c>
      <c r="D1039" s="23" t="s">
        <v>1865</v>
      </c>
      <c r="E1039" s="24" t="s">
        <v>2171</v>
      </c>
      <c r="F1039" s="23">
        <v>3</v>
      </c>
      <c r="G1039" s="23">
        <v>32</v>
      </c>
      <c r="H1039" s="23">
        <v>78</v>
      </c>
      <c r="I1039" s="23" t="s">
        <v>153</v>
      </c>
      <c r="J1039" s="23" t="s">
        <v>154</v>
      </c>
      <c r="K1039" s="23"/>
    </row>
    <row r="1040" spans="2:11" x14ac:dyDescent="0.25">
      <c r="B1040" s="25">
        <v>1038</v>
      </c>
      <c r="C1040" s="25" t="s">
        <v>2172</v>
      </c>
      <c r="D1040" s="25" t="s">
        <v>1865</v>
      </c>
      <c r="E1040" s="26" t="s">
        <v>2159</v>
      </c>
      <c r="F1040" s="25">
        <v>3</v>
      </c>
      <c r="G1040" s="25">
        <v>32</v>
      </c>
      <c r="H1040" s="25">
        <v>81</v>
      </c>
      <c r="I1040" s="25" t="s">
        <v>1888</v>
      </c>
      <c r="J1040" s="25" t="s">
        <v>154</v>
      </c>
      <c r="K1040" s="25"/>
    </row>
    <row r="1041" spans="2:11" x14ac:dyDescent="0.25">
      <c r="B1041" s="23">
        <v>1039</v>
      </c>
      <c r="C1041" s="23" t="s">
        <v>2173</v>
      </c>
      <c r="D1041" s="23" t="s">
        <v>1865</v>
      </c>
      <c r="E1041" s="24" t="s">
        <v>2174</v>
      </c>
      <c r="F1041" s="23">
        <v>3</v>
      </c>
      <c r="G1041" s="23">
        <v>32</v>
      </c>
      <c r="H1041" s="23">
        <v>92</v>
      </c>
      <c r="I1041" s="23" t="s">
        <v>1888</v>
      </c>
      <c r="J1041" s="23" t="s">
        <v>154</v>
      </c>
      <c r="K1041" s="23"/>
    </row>
    <row r="1042" spans="2:11" x14ac:dyDescent="0.25">
      <c r="B1042" s="25">
        <v>1040</v>
      </c>
      <c r="C1042" s="25" t="s">
        <v>2175</v>
      </c>
      <c r="D1042" s="25" t="s">
        <v>1865</v>
      </c>
      <c r="E1042" s="26" t="s">
        <v>2163</v>
      </c>
      <c r="F1042" s="25">
        <v>3</v>
      </c>
      <c r="G1042" s="25">
        <v>32</v>
      </c>
      <c r="H1042" s="25">
        <v>72</v>
      </c>
      <c r="I1042" s="25" t="s">
        <v>1888</v>
      </c>
      <c r="J1042" s="25" t="s">
        <v>154</v>
      </c>
      <c r="K1042" s="25"/>
    </row>
    <row r="1043" spans="2:11" x14ac:dyDescent="0.25">
      <c r="B1043" s="23">
        <v>1041</v>
      </c>
      <c r="C1043" s="23" t="s">
        <v>2176</v>
      </c>
      <c r="D1043" s="23" t="s">
        <v>1865</v>
      </c>
      <c r="E1043" s="24" t="s">
        <v>2165</v>
      </c>
      <c r="F1043" s="23">
        <v>3</v>
      </c>
      <c r="G1043" s="23">
        <v>32</v>
      </c>
      <c r="H1043" s="23">
        <v>108</v>
      </c>
      <c r="I1043" s="23" t="s">
        <v>1888</v>
      </c>
      <c r="J1043" s="23" t="s">
        <v>154</v>
      </c>
      <c r="K1043" s="23"/>
    </row>
    <row r="1044" spans="2:11" x14ac:dyDescent="0.25">
      <c r="B1044" s="25">
        <v>1042</v>
      </c>
      <c r="C1044" s="25" t="s">
        <v>2177</v>
      </c>
      <c r="D1044" s="25" t="s">
        <v>1865</v>
      </c>
      <c r="E1044" s="26" t="s">
        <v>2178</v>
      </c>
      <c r="F1044" s="25">
        <v>3</v>
      </c>
      <c r="G1044" s="25">
        <v>32</v>
      </c>
      <c r="H1044" s="25">
        <v>110</v>
      </c>
      <c r="I1044" s="25" t="s">
        <v>2084</v>
      </c>
      <c r="J1044" s="25" t="s">
        <v>154</v>
      </c>
      <c r="K1044" s="25"/>
    </row>
    <row r="1045" spans="2:11" x14ac:dyDescent="0.25">
      <c r="B1045" s="23">
        <v>1043</v>
      </c>
      <c r="C1045" s="23" t="s">
        <v>2179</v>
      </c>
      <c r="D1045" s="23" t="s">
        <v>1865</v>
      </c>
      <c r="E1045" s="24" t="s">
        <v>2180</v>
      </c>
      <c r="F1045" s="23">
        <v>3</v>
      </c>
      <c r="G1045" s="23">
        <v>32</v>
      </c>
      <c r="H1045" s="23">
        <v>93</v>
      </c>
      <c r="I1045" s="23" t="s">
        <v>153</v>
      </c>
      <c r="J1045" s="23" t="s">
        <v>154</v>
      </c>
      <c r="K1045" s="23"/>
    </row>
    <row r="1046" spans="2:11" x14ac:dyDescent="0.25">
      <c r="B1046" s="25">
        <v>1044</v>
      </c>
      <c r="C1046" s="25" t="s">
        <v>2181</v>
      </c>
      <c r="D1046" s="25" t="s">
        <v>1865</v>
      </c>
      <c r="E1046" s="26" t="s">
        <v>2182</v>
      </c>
      <c r="F1046" s="25">
        <v>3</v>
      </c>
      <c r="G1046" s="25">
        <v>32</v>
      </c>
      <c r="H1046" s="25">
        <v>98</v>
      </c>
      <c r="I1046" s="25" t="s">
        <v>153</v>
      </c>
      <c r="J1046" s="25" t="s">
        <v>154</v>
      </c>
      <c r="K1046" s="25"/>
    </row>
    <row r="1047" spans="2:11" x14ac:dyDescent="0.25">
      <c r="B1047" s="23">
        <v>1045</v>
      </c>
      <c r="C1047" s="23" t="s">
        <v>2183</v>
      </c>
      <c r="D1047" s="23" t="s">
        <v>1865</v>
      </c>
      <c r="E1047" s="24" t="s">
        <v>2184</v>
      </c>
      <c r="F1047" s="23">
        <v>3</v>
      </c>
      <c r="G1047" s="23">
        <v>32</v>
      </c>
      <c r="H1047" s="23">
        <v>76</v>
      </c>
      <c r="I1047" s="23" t="s">
        <v>153</v>
      </c>
      <c r="J1047" s="23" t="s">
        <v>154</v>
      </c>
      <c r="K1047" s="23"/>
    </row>
    <row r="1048" spans="2:11" ht="30" x14ac:dyDescent="0.25">
      <c r="B1048" s="25">
        <v>1046</v>
      </c>
      <c r="C1048" s="25" t="s">
        <v>2185</v>
      </c>
      <c r="D1048" s="25" t="s">
        <v>1865</v>
      </c>
      <c r="E1048" s="26" t="s">
        <v>2186</v>
      </c>
      <c r="F1048" s="25">
        <v>3</v>
      </c>
      <c r="G1048" s="25">
        <v>32</v>
      </c>
      <c r="H1048" s="25">
        <v>92</v>
      </c>
      <c r="I1048" s="25" t="s">
        <v>153</v>
      </c>
      <c r="J1048" s="25" t="s">
        <v>154</v>
      </c>
      <c r="K1048" s="25"/>
    </row>
    <row r="1049" spans="2:11" x14ac:dyDescent="0.25">
      <c r="B1049" s="23">
        <v>1047</v>
      </c>
      <c r="C1049" s="23" t="s">
        <v>2187</v>
      </c>
      <c r="D1049" s="23" t="s">
        <v>1865</v>
      </c>
      <c r="E1049" s="24" t="s">
        <v>2188</v>
      </c>
      <c r="F1049" s="23">
        <v>4</v>
      </c>
      <c r="G1049" s="23">
        <v>32</v>
      </c>
      <c r="H1049" s="23">
        <v>115</v>
      </c>
      <c r="I1049" s="23" t="s">
        <v>1750</v>
      </c>
      <c r="J1049" s="23" t="s">
        <v>154</v>
      </c>
      <c r="K1049" s="23"/>
    </row>
    <row r="1050" spans="2:11" x14ac:dyDescent="0.25">
      <c r="B1050" s="25">
        <v>1048</v>
      </c>
      <c r="C1050" s="25" t="s">
        <v>2189</v>
      </c>
      <c r="D1050" s="25" t="s">
        <v>1865</v>
      </c>
      <c r="E1050" s="26" t="s">
        <v>2190</v>
      </c>
      <c r="F1050" s="25">
        <v>4</v>
      </c>
      <c r="G1050" s="25">
        <v>32</v>
      </c>
      <c r="H1050" s="25">
        <v>92</v>
      </c>
      <c r="I1050" s="25" t="s">
        <v>1750</v>
      </c>
      <c r="J1050" s="25" t="s">
        <v>154</v>
      </c>
      <c r="K1050" s="25"/>
    </row>
    <row r="1051" spans="2:11" x14ac:dyDescent="0.25">
      <c r="B1051" s="23">
        <v>1049</v>
      </c>
      <c r="C1051" s="23" t="s">
        <v>2191</v>
      </c>
      <c r="D1051" s="23" t="s">
        <v>1865</v>
      </c>
      <c r="E1051" s="24" t="s">
        <v>2192</v>
      </c>
      <c r="F1051" s="23">
        <v>4</v>
      </c>
      <c r="G1051" s="23">
        <v>32</v>
      </c>
      <c r="H1051" s="23">
        <v>144</v>
      </c>
      <c r="I1051" s="23" t="s">
        <v>1750</v>
      </c>
      <c r="J1051" s="23" t="s">
        <v>154</v>
      </c>
      <c r="K1051" s="23"/>
    </row>
    <row r="1052" spans="2:11" x14ac:dyDescent="0.25">
      <c r="B1052" s="25">
        <v>1050</v>
      </c>
      <c r="C1052" s="25" t="s">
        <v>2193</v>
      </c>
      <c r="D1052" s="25" t="s">
        <v>1865</v>
      </c>
      <c r="E1052" s="26" t="s">
        <v>2194</v>
      </c>
      <c r="F1052" s="25">
        <v>4</v>
      </c>
      <c r="G1052" s="25">
        <v>32</v>
      </c>
      <c r="H1052" s="25">
        <v>112</v>
      </c>
      <c r="I1052" s="25" t="s">
        <v>153</v>
      </c>
      <c r="J1052" s="25" t="s">
        <v>154</v>
      </c>
      <c r="K1052" s="25"/>
    </row>
    <row r="1053" spans="2:11" x14ac:dyDescent="0.25">
      <c r="B1053" s="23">
        <v>1051</v>
      </c>
      <c r="C1053" s="23" t="s">
        <v>2195</v>
      </c>
      <c r="D1053" s="23" t="s">
        <v>1865</v>
      </c>
      <c r="E1053" s="24" t="s">
        <v>2196</v>
      </c>
      <c r="F1053" s="23">
        <v>4</v>
      </c>
      <c r="G1053" s="23">
        <v>32</v>
      </c>
      <c r="H1053" s="23">
        <v>98</v>
      </c>
      <c r="I1053" s="23" t="s">
        <v>153</v>
      </c>
      <c r="J1053" s="23" t="s">
        <v>154</v>
      </c>
      <c r="K1053" s="23"/>
    </row>
    <row r="1054" spans="2:11" x14ac:dyDescent="0.25">
      <c r="B1054" s="25">
        <v>1052</v>
      </c>
      <c r="C1054" s="25" t="s">
        <v>2197</v>
      </c>
      <c r="D1054" s="25" t="s">
        <v>1865</v>
      </c>
      <c r="E1054" s="26" t="s">
        <v>2198</v>
      </c>
      <c r="F1054" s="25">
        <v>4</v>
      </c>
      <c r="G1054" s="25">
        <v>32</v>
      </c>
      <c r="H1054" s="25">
        <v>151</v>
      </c>
      <c r="I1054" s="25" t="s">
        <v>153</v>
      </c>
      <c r="J1054" s="25" t="s">
        <v>154</v>
      </c>
      <c r="K1054" s="25"/>
    </row>
    <row r="1055" spans="2:11" x14ac:dyDescent="0.25">
      <c r="B1055" s="23">
        <v>1053</v>
      </c>
      <c r="C1055" s="23" t="s">
        <v>2199</v>
      </c>
      <c r="D1055" s="23" t="s">
        <v>1865</v>
      </c>
      <c r="E1055" s="24" t="s">
        <v>2200</v>
      </c>
      <c r="F1055" s="23">
        <v>4</v>
      </c>
      <c r="G1055" s="23">
        <v>32</v>
      </c>
      <c r="H1055" s="23">
        <v>116</v>
      </c>
      <c r="I1055" s="23" t="s">
        <v>153</v>
      </c>
      <c r="J1055" s="23" t="s">
        <v>154</v>
      </c>
      <c r="K1055" s="23"/>
    </row>
    <row r="1056" spans="2:11" ht="30" x14ac:dyDescent="0.25">
      <c r="B1056" s="25">
        <v>1054</v>
      </c>
      <c r="C1056" s="25" t="s">
        <v>2201</v>
      </c>
      <c r="D1056" s="25" t="s">
        <v>1865</v>
      </c>
      <c r="E1056" s="26" t="s">
        <v>2202</v>
      </c>
      <c r="F1056" s="25">
        <v>4</v>
      </c>
      <c r="G1056" s="25">
        <v>32</v>
      </c>
      <c r="H1056" s="25">
        <v>132</v>
      </c>
      <c r="I1056" s="25" t="s">
        <v>153</v>
      </c>
      <c r="J1056" s="25" t="s">
        <v>154</v>
      </c>
      <c r="K1056" s="25"/>
    </row>
    <row r="1057" spans="2:11" x14ac:dyDescent="0.25">
      <c r="B1057" s="23">
        <v>1055</v>
      </c>
      <c r="C1057" s="23" t="s">
        <v>2203</v>
      </c>
      <c r="D1057" s="23" t="s">
        <v>1865</v>
      </c>
      <c r="E1057" s="24" t="s">
        <v>2204</v>
      </c>
      <c r="F1057" s="23">
        <v>4</v>
      </c>
      <c r="G1057" s="23">
        <v>32</v>
      </c>
      <c r="H1057" s="23">
        <v>102</v>
      </c>
      <c r="I1057" s="23" t="s">
        <v>153</v>
      </c>
      <c r="J1057" s="23" t="s">
        <v>154</v>
      </c>
      <c r="K1057" s="23"/>
    </row>
    <row r="1058" spans="2:11" x14ac:dyDescent="0.25">
      <c r="B1058" s="25">
        <v>1056</v>
      </c>
      <c r="C1058" s="25" t="s">
        <v>2205</v>
      </c>
      <c r="D1058" s="25" t="s">
        <v>1865</v>
      </c>
      <c r="E1058" s="26" t="s">
        <v>2206</v>
      </c>
      <c r="F1058" s="25">
        <v>4</v>
      </c>
      <c r="G1058" s="25">
        <v>32</v>
      </c>
      <c r="H1058" s="25">
        <v>154</v>
      </c>
      <c r="I1058" s="25" t="s">
        <v>153</v>
      </c>
      <c r="J1058" s="25" t="s">
        <v>154</v>
      </c>
      <c r="K1058" s="25"/>
    </row>
    <row r="1059" spans="2:11" x14ac:dyDescent="0.25">
      <c r="B1059" s="23">
        <v>1057</v>
      </c>
      <c r="C1059" s="23" t="s">
        <v>2207</v>
      </c>
      <c r="D1059" s="23" t="s">
        <v>1865</v>
      </c>
      <c r="E1059" s="24" t="s">
        <v>2194</v>
      </c>
      <c r="F1059" s="23">
        <v>4</v>
      </c>
      <c r="G1059" s="23">
        <v>32</v>
      </c>
      <c r="H1059" s="23">
        <v>107</v>
      </c>
      <c r="I1059" s="23" t="s">
        <v>1888</v>
      </c>
      <c r="J1059" s="23" t="s">
        <v>154</v>
      </c>
      <c r="K1059" s="23"/>
    </row>
    <row r="1060" spans="2:11" x14ac:dyDescent="0.25">
      <c r="B1060" s="25">
        <v>1058</v>
      </c>
      <c r="C1060" s="25" t="s">
        <v>2208</v>
      </c>
      <c r="D1060" s="25" t="s">
        <v>1865</v>
      </c>
      <c r="E1060" s="26" t="s">
        <v>2209</v>
      </c>
      <c r="F1060" s="25">
        <v>4</v>
      </c>
      <c r="G1060" s="25">
        <v>32</v>
      </c>
      <c r="H1060" s="25">
        <v>121</v>
      </c>
      <c r="I1060" s="25" t="s">
        <v>1888</v>
      </c>
      <c r="J1060" s="25" t="s">
        <v>154</v>
      </c>
      <c r="K1060" s="25"/>
    </row>
    <row r="1061" spans="2:11" x14ac:dyDescent="0.25">
      <c r="B1061" s="23">
        <v>1059</v>
      </c>
      <c r="C1061" s="23" t="s">
        <v>2210</v>
      </c>
      <c r="D1061" s="23" t="s">
        <v>1865</v>
      </c>
      <c r="E1061" s="24" t="s">
        <v>2196</v>
      </c>
      <c r="F1061" s="23">
        <v>4</v>
      </c>
      <c r="G1061" s="23">
        <v>32</v>
      </c>
      <c r="H1061" s="23">
        <v>95</v>
      </c>
      <c r="I1061" s="23" t="s">
        <v>1888</v>
      </c>
      <c r="J1061" s="23" t="s">
        <v>154</v>
      </c>
      <c r="K1061" s="23"/>
    </row>
    <row r="1062" spans="2:11" x14ac:dyDescent="0.25">
      <c r="B1062" s="25">
        <v>1060</v>
      </c>
      <c r="C1062" s="25" t="s">
        <v>2211</v>
      </c>
      <c r="D1062" s="25" t="s">
        <v>1865</v>
      </c>
      <c r="E1062" s="26" t="s">
        <v>2198</v>
      </c>
      <c r="F1062" s="25">
        <v>4</v>
      </c>
      <c r="G1062" s="25">
        <v>32</v>
      </c>
      <c r="H1062" s="25">
        <v>146</v>
      </c>
      <c r="I1062" s="25" t="s">
        <v>1888</v>
      </c>
      <c r="J1062" s="25" t="s">
        <v>154</v>
      </c>
      <c r="K1062" s="25"/>
    </row>
    <row r="1063" spans="2:11" x14ac:dyDescent="0.25">
      <c r="B1063" s="23">
        <v>1061</v>
      </c>
      <c r="C1063" s="23" t="s">
        <v>2212</v>
      </c>
      <c r="D1063" s="23" t="s">
        <v>1865</v>
      </c>
      <c r="E1063" s="24" t="s">
        <v>2213</v>
      </c>
      <c r="F1063" s="23">
        <v>4</v>
      </c>
      <c r="G1063" s="23">
        <v>32</v>
      </c>
      <c r="H1063" s="23">
        <v>142</v>
      </c>
      <c r="I1063" s="23" t="s">
        <v>2084</v>
      </c>
      <c r="J1063" s="23" t="s">
        <v>154</v>
      </c>
      <c r="K1063" s="23"/>
    </row>
    <row r="1064" spans="2:11" x14ac:dyDescent="0.25">
      <c r="B1064" s="25">
        <v>1062</v>
      </c>
      <c r="C1064" s="25" t="s">
        <v>2214</v>
      </c>
      <c r="D1064" s="25" t="s">
        <v>1865</v>
      </c>
      <c r="E1064" s="26" t="s">
        <v>2215</v>
      </c>
      <c r="F1064" s="25">
        <v>4</v>
      </c>
      <c r="G1064" s="25">
        <v>32</v>
      </c>
      <c r="H1064" s="25">
        <v>118</v>
      </c>
      <c r="I1064" s="25" t="s">
        <v>153</v>
      </c>
      <c r="J1064" s="25" t="s">
        <v>154</v>
      </c>
      <c r="K1064" s="25"/>
    </row>
    <row r="1065" spans="2:11" x14ac:dyDescent="0.25">
      <c r="B1065" s="23">
        <v>1063</v>
      </c>
      <c r="C1065" s="23" t="s">
        <v>2216</v>
      </c>
      <c r="D1065" s="23" t="s">
        <v>1865</v>
      </c>
      <c r="E1065" s="24" t="s">
        <v>2217</v>
      </c>
      <c r="F1065" s="23">
        <v>4</v>
      </c>
      <c r="G1065" s="23">
        <v>32</v>
      </c>
      <c r="H1065" s="23">
        <v>105</v>
      </c>
      <c r="I1065" s="23" t="s">
        <v>153</v>
      </c>
      <c r="J1065" s="23" t="s">
        <v>154</v>
      </c>
      <c r="K1065" s="23"/>
    </row>
    <row r="1066" spans="2:11" ht="30" x14ac:dyDescent="0.25">
      <c r="B1066" s="25">
        <v>1064</v>
      </c>
      <c r="C1066" s="25" t="s">
        <v>2218</v>
      </c>
      <c r="D1066" s="25" t="s">
        <v>1865</v>
      </c>
      <c r="E1066" s="26" t="s">
        <v>2219</v>
      </c>
      <c r="F1066" s="25">
        <v>4</v>
      </c>
      <c r="G1066" s="25">
        <v>32</v>
      </c>
      <c r="H1066" s="25">
        <v>120</v>
      </c>
      <c r="I1066" s="25" t="s">
        <v>153</v>
      </c>
      <c r="J1066" s="25" t="s">
        <v>154</v>
      </c>
      <c r="K1066" s="25"/>
    </row>
    <row r="1067" spans="2:11" ht="30" x14ac:dyDescent="0.25">
      <c r="B1067" s="23">
        <v>1065</v>
      </c>
      <c r="C1067" s="23" t="s">
        <v>2220</v>
      </c>
      <c r="D1067" s="23" t="s">
        <v>1865</v>
      </c>
      <c r="E1067" s="24" t="s">
        <v>2221</v>
      </c>
      <c r="F1067" s="23">
        <v>5</v>
      </c>
      <c r="G1067" s="23">
        <v>32</v>
      </c>
      <c r="H1067" s="23">
        <v>143</v>
      </c>
      <c r="I1067" s="23" t="s">
        <v>153</v>
      </c>
      <c r="J1067" s="23" t="s">
        <v>154</v>
      </c>
      <c r="K1067" s="23"/>
    </row>
    <row r="1068" spans="2:11" ht="30" x14ac:dyDescent="0.25">
      <c r="B1068" s="25">
        <v>1066</v>
      </c>
      <c r="C1068" s="25" t="s">
        <v>2222</v>
      </c>
      <c r="D1068" s="25" t="s">
        <v>1865</v>
      </c>
      <c r="E1068" s="26" t="s">
        <v>2223</v>
      </c>
      <c r="F1068" s="25">
        <v>5</v>
      </c>
      <c r="G1068" s="25">
        <v>32</v>
      </c>
      <c r="H1068" s="25">
        <v>182</v>
      </c>
      <c r="I1068" s="25" t="s">
        <v>153</v>
      </c>
      <c r="J1068" s="25" t="s">
        <v>154</v>
      </c>
      <c r="K1068" s="25"/>
    </row>
    <row r="1069" spans="2:11" ht="30" x14ac:dyDescent="0.25">
      <c r="B1069" s="23">
        <v>1067</v>
      </c>
      <c r="C1069" s="23" t="s">
        <v>2224</v>
      </c>
      <c r="D1069" s="23" t="s">
        <v>1865</v>
      </c>
      <c r="E1069" s="24" t="s">
        <v>2225</v>
      </c>
      <c r="F1069" s="23">
        <v>6</v>
      </c>
      <c r="G1069" s="23">
        <v>32</v>
      </c>
      <c r="H1069" s="23">
        <v>175</v>
      </c>
      <c r="I1069" s="23" t="s">
        <v>1750</v>
      </c>
      <c r="J1069" s="23" t="s">
        <v>154</v>
      </c>
      <c r="K1069" s="23"/>
    </row>
    <row r="1070" spans="2:11" x14ac:dyDescent="0.25">
      <c r="B1070" s="25">
        <v>1068</v>
      </c>
      <c r="C1070" s="25" t="s">
        <v>2226</v>
      </c>
      <c r="D1070" s="25" t="s">
        <v>1865</v>
      </c>
      <c r="E1070" s="26" t="s">
        <v>2227</v>
      </c>
      <c r="F1070" s="25">
        <v>6</v>
      </c>
      <c r="G1070" s="25">
        <v>32</v>
      </c>
      <c r="H1070" s="25">
        <v>142</v>
      </c>
      <c r="I1070" s="25" t="s">
        <v>1750</v>
      </c>
      <c r="J1070" s="25" t="s">
        <v>154</v>
      </c>
      <c r="K1070" s="25"/>
    </row>
    <row r="1071" spans="2:11" x14ac:dyDescent="0.25">
      <c r="B1071" s="23">
        <v>1069</v>
      </c>
      <c r="C1071" s="23" t="s">
        <v>2228</v>
      </c>
      <c r="D1071" s="23" t="s">
        <v>1865</v>
      </c>
      <c r="E1071" s="24" t="s">
        <v>2229</v>
      </c>
      <c r="F1071" s="23">
        <v>6</v>
      </c>
      <c r="G1071" s="23">
        <v>32</v>
      </c>
      <c r="H1071" s="23">
        <v>217</v>
      </c>
      <c r="I1071" s="23" t="s">
        <v>1750</v>
      </c>
      <c r="J1071" s="23" t="s">
        <v>154</v>
      </c>
      <c r="K1071" s="23"/>
    </row>
    <row r="1072" spans="2:11" x14ac:dyDescent="0.25">
      <c r="B1072" s="25">
        <v>1070</v>
      </c>
      <c r="C1072" s="25" t="s">
        <v>2230</v>
      </c>
      <c r="D1072" s="25" t="s">
        <v>1865</v>
      </c>
      <c r="E1072" s="26" t="s">
        <v>2231</v>
      </c>
      <c r="F1072" s="25">
        <v>6</v>
      </c>
      <c r="G1072" s="25">
        <v>32</v>
      </c>
      <c r="H1072" s="25">
        <v>170</v>
      </c>
      <c r="I1072" s="25" t="s">
        <v>153</v>
      </c>
      <c r="J1072" s="25" t="s">
        <v>154</v>
      </c>
      <c r="K1072" s="25"/>
    </row>
    <row r="1073" spans="2:11" x14ac:dyDescent="0.25">
      <c r="B1073" s="23">
        <v>1071</v>
      </c>
      <c r="C1073" s="23" t="s">
        <v>2232</v>
      </c>
      <c r="D1073" s="23" t="s">
        <v>1865</v>
      </c>
      <c r="E1073" s="24" t="s">
        <v>2233</v>
      </c>
      <c r="F1073" s="23">
        <v>6</v>
      </c>
      <c r="G1073" s="23">
        <v>32</v>
      </c>
      <c r="H1073" s="23">
        <v>151</v>
      </c>
      <c r="I1073" s="23" t="s">
        <v>153</v>
      </c>
      <c r="J1073" s="23" t="s">
        <v>154</v>
      </c>
      <c r="K1073" s="23"/>
    </row>
    <row r="1074" spans="2:11" x14ac:dyDescent="0.25">
      <c r="B1074" s="25">
        <v>1072</v>
      </c>
      <c r="C1074" s="25" t="s">
        <v>2234</v>
      </c>
      <c r="D1074" s="25" t="s">
        <v>1865</v>
      </c>
      <c r="E1074" s="26" t="s">
        <v>2235</v>
      </c>
      <c r="F1074" s="25">
        <v>6</v>
      </c>
      <c r="G1074" s="25">
        <v>32</v>
      </c>
      <c r="H1074" s="25">
        <v>226</v>
      </c>
      <c r="I1074" s="25" t="s">
        <v>153</v>
      </c>
      <c r="J1074" s="25" t="s">
        <v>154</v>
      </c>
      <c r="K1074" s="25"/>
    </row>
    <row r="1075" spans="2:11" x14ac:dyDescent="0.25">
      <c r="B1075" s="23">
        <v>1073</v>
      </c>
      <c r="C1075" s="23" t="s">
        <v>2236</v>
      </c>
      <c r="D1075" s="23" t="s">
        <v>1865</v>
      </c>
      <c r="E1075" s="24" t="s">
        <v>2237</v>
      </c>
      <c r="F1075" s="23">
        <v>6</v>
      </c>
      <c r="G1075" s="23">
        <v>32</v>
      </c>
      <c r="H1075" s="23">
        <v>162</v>
      </c>
      <c r="I1075" s="23" t="s">
        <v>1888</v>
      </c>
      <c r="J1075" s="23" t="s">
        <v>154</v>
      </c>
      <c r="K1075" s="23"/>
    </row>
    <row r="1076" spans="2:11" x14ac:dyDescent="0.25">
      <c r="B1076" s="25">
        <v>1074</v>
      </c>
      <c r="C1076" s="25" t="s">
        <v>2238</v>
      </c>
      <c r="D1076" s="25" t="s">
        <v>1865</v>
      </c>
      <c r="E1076" s="26" t="s">
        <v>2239</v>
      </c>
      <c r="F1076" s="25">
        <v>6</v>
      </c>
      <c r="G1076" s="25">
        <v>32</v>
      </c>
      <c r="H1076" s="25">
        <v>144</v>
      </c>
      <c r="I1076" s="25" t="s">
        <v>1888</v>
      </c>
      <c r="J1076" s="25" t="s">
        <v>154</v>
      </c>
      <c r="K1076" s="25"/>
    </row>
    <row r="1077" spans="2:11" x14ac:dyDescent="0.25">
      <c r="B1077" s="23">
        <v>1075</v>
      </c>
      <c r="C1077" s="23" t="s">
        <v>2240</v>
      </c>
      <c r="D1077" s="23" t="s">
        <v>1865</v>
      </c>
      <c r="E1077" s="24" t="s">
        <v>2235</v>
      </c>
      <c r="F1077" s="23">
        <v>6</v>
      </c>
      <c r="G1077" s="23">
        <v>32</v>
      </c>
      <c r="H1077" s="23">
        <v>218</v>
      </c>
      <c r="I1077" s="23" t="s">
        <v>1888</v>
      </c>
      <c r="J1077" s="23" t="s">
        <v>154</v>
      </c>
      <c r="K1077" s="23"/>
    </row>
    <row r="1078" spans="2:11" x14ac:dyDescent="0.25">
      <c r="B1078" s="25">
        <v>1076</v>
      </c>
      <c r="C1078" s="25" t="s">
        <v>2241</v>
      </c>
      <c r="D1078" s="25" t="s">
        <v>1865</v>
      </c>
      <c r="E1078" s="26" t="s">
        <v>2242</v>
      </c>
      <c r="F1078" s="25">
        <v>6</v>
      </c>
      <c r="G1078" s="25">
        <v>32</v>
      </c>
      <c r="H1078" s="25">
        <v>182</v>
      </c>
      <c r="I1078" s="25" t="s">
        <v>153</v>
      </c>
      <c r="J1078" s="25" t="s">
        <v>154</v>
      </c>
      <c r="K1078" s="25"/>
    </row>
    <row r="1079" spans="2:11" ht="30" x14ac:dyDescent="0.25">
      <c r="B1079" s="23">
        <v>1077</v>
      </c>
      <c r="C1079" s="23" t="s">
        <v>2243</v>
      </c>
      <c r="D1079" s="23" t="s">
        <v>1865</v>
      </c>
      <c r="E1079" s="24" t="s">
        <v>2244</v>
      </c>
      <c r="F1079" s="23">
        <v>8</v>
      </c>
      <c r="G1079" s="23">
        <v>32</v>
      </c>
      <c r="H1079" s="23">
        <v>230</v>
      </c>
      <c r="I1079" s="23" t="s">
        <v>1750</v>
      </c>
      <c r="J1079" s="23" t="s">
        <v>154</v>
      </c>
      <c r="K1079" s="23"/>
    </row>
    <row r="1080" spans="2:11" x14ac:dyDescent="0.25">
      <c r="B1080" s="25">
        <v>1078</v>
      </c>
      <c r="C1080" s="25" t="s">
        <v>2245</v>
      </c>
      <c r="D1080" s="25" t="s">
        <v>1865</v>
      </c>
      <c r="E1080" s="26" t="s">
        <v>2246</v>
      </c>
      <c r="F1080" s="25">
        <v>8</v>
      </c>
      <c r="G1080" s="25">
        <v>32</v>
      </c>
      <c r="H1080" s="25">
        <v>184</v>
      </c>
      <c r="I1080" s="25" t="s">
        <v>1750</v>
      </c>
      <c r="J1080" s="25" t="s">
        <v>154</v>
      </c>
      <c r="K1080" s="25"/>
    </row>
    <row r="1081" spans="2:11" x14ac:dyDescent="0.25">
      <c r="B1081" s="23">
        <v>1079</v>
      </c>
      <c r="C1081" s="23" t="s">
        <v>2247</v>
      </c>
      <c r="D1081" s="23" t="s">
        <v>1865</v>
      </c>
      <c r="E1081" s="24" t="s">
        <v>2248</v>
      </c>
      <c r="F1081" s="23">
        <v>8</v>
      </c>
      <c r="G1081" s="23">
        <v>32</v>
      </c>
      <c r="H1081" s="23">
        <v>288</v>
      </c>
      <c r="I1081" s="23" t="s">
        <v>1750</v>
      </c>
      <c r="J1081" s="23" t="s">
        <v>154</v>
      </c>
      <c r="K1081" s="23"/>
    </row>
    <row r="1082" spans="2:11" x14ac:dyDescent="0.25">
      <c r="B1082" s="25">
        <v>1080</v>
      </c>
      <c r="C1082" s="25" t="s">
        <v>2249</v>
      </c>
      <c r="D1082" s="25" t="s">
        <v>1865</v>
      </c>
      <c r="E1082" s="26" t="s">
        <v>2250</v>
      </c>
      <c r="F1082" s="25">
        <v>8</v>
      </c>
      <c r="G1082" s="25">
        <v>32</v>
      </c>
      <c r="H1082" s="25">
        <v>224</v>
      </c>
      <c r="I1082" s="25" t="s">
        <v>153</v>
      </c>
      <c r="J1082" s="25" t="s">
        <v>154</v>
      </c>
      <c r="K1082" s="25"/>
    </row>
    <row r="1083" spans="2:11" x14ac:dyDescent="0.25">
      <c r="B1083" s="23">
        <v>1081</v>
      </c>
      <c r="C1083" s="23" t="s">
        <v>2251</v>
      </c>
      <c r="D1083" s="23" t="s">
        <v>1865</v>
      </c>
      <c r="E1083" s="24" t="s">
        <v>2252</v>
      </c>
      <c r="F1083" s="23">
        <v>8</v>
      </c>
      <c r="G1083" s="23">
        <v>32</v>
      </c>
      <c r="H1083" s="23">
        <v>196</v>
      </c>
      <c r="I1083" s="23" t="s">
        <v>153</v>
      </c>
      <c r="J1083" s="23" t="s">
        <v>154</v>
      </c>
      <c r="K1083" s="23"/>
    </row>
    <row r="1084" spans="2:11" x14ac:dyDescent="0.25">
      <c r="B1084" s="25">
        <v>1082</v>
      </c>
      <c r="C1084" s="25" t="s">
        <v>2253</v>
      </c>
      <c r="D1084" s="25" t="s">
        <v>1865</v>
      </c>
      <c r="E1084" s="26" t="s">
        <v>2250</v>
      </c>
      <c r="F1084" s="25">
        <v>8</v>
      </c>
      <c r="G1084" s="25">
        <v>32</v>
      </c>
      <c r="H1084" s="25">
        <v>214</v>
      </c>
      <c r="I1084" s="25" t="s">
        <v>1888</v>
      </c>
      <c r="J1084" s="25" t="s">
        <v>154</v>
      </c>
      <c r="K1084" s="25"/>
    </row>
    <row r="1085" spans="2:11" x14ac:dyDescent="0.25">
      <c r="B1085" s="23">
        <v>1083</v>
      </c>
      <c r="C1085" s="23" t="s">
        <v>2254</v>
      </c>
      <c r="D1085" s="23" t="s">
        <v>1865</v>
      </c>
      <c r="E1085" s="24" t="s">
        <v>2252</v>
      </c>
      <c r="F1085" s="23">
        <v>8</v>
      </c>
      <c r="G1085" s="23">
        <v>32</v>
      </c>
      <c r="H1085" s="23">
        <v>190</v>
      </c>
      <c r="I1085" s="23" t="s">
        <v>1888</v>
      </c>
      <c r="J1085" s="23" t="s">
        <v>154</v>
      </c>
      <c r="K1085" s="23"/>
    </row>
    <row r="1086" spans="2:11" x14ac:dyDescent="0.25">
      <c r="B1086" s="25">
        <v>1084</v>
      </c>
      <c r="C1086" s="25" t="s">
        <v>2255</v>
      </c>
      <c r="D1086" s="25" t="s">
        <v>1865</v>
      </c>
      <c r="E1086" s="26" t="s">
        <v>2256</v>
      </c>
      <c r="F1086" s="25">
        <v>8</v>
      </c>
      <c r="G1086" s="25">
        <v>32</v>
      </c>
      <c r="H1086" s="25">
        <v>292</v>
      </c>
      <c r="I1086" s="25" t="s">
        <v>1888</v>
      </c>
      <c r="J1086" s="25" t="s">
        <v>154</v>
      </c>
      <c r="K1086" s="25"/>
    </row>
    <row r="1087" spans="2:11" ht="30" x14ac:dyDescent="0.25">
      <c r="B1087" s="23">
        <v>1085</v>
      </c>
      <c r="C1087" s="23" t="s">
        <v>2257</v>
      </c>
      <c r="D1087" s="23" t="s">
        <v>1865</v>
      </c>
      <c r="E1087" s="24" t="s">
        <v>2258</v>
      </c>
      <c r="F1087" s="23">
        <v>1</v>
      </c>
      <c r="G1087" s="23">
        <v>25</v>
      </c>
      <c r="H1087" s="23">
        <v>24</v>
      </c>
      <c r="I1087" s="23" t="s">
        <v>1750</v>
      </c>
      <c r="J1087" s="23" t="s">
        <v>154</v>
      </c>
      <c r="K1087" s="23"/>
    </row>
    <row r="1088" spans="2:11" x14ac:dyDescent="0.25">
      <c r="B1088" s="25">
        <v>1086</v>
      </c>
      <c r="C1088" s="25" t="s">
        <v>2216</v>
      </c>
      <c r="D1088" s="25" t="s">
        <v>1865</v>
      </c>
      <c r="E1088" s="26" t="s">
        <v>2217</v>
      </c>
      <c r="F1088" s="25">
        <v>4</v>
      </c>
      <c r="G1088" s="25">
        <v>32</v>
      </c>
      <c r="H1088" s="25">
        <v>105</v>
      </c>
      <c r="I1088" s="25" t="s">
        <v>153</v>
      </c>
      <c r="J1088" s="25" t="s">
        <v>154</v>
      </c>
      <c r="K1088" s="25"/>
    </row>
    <row r="1089" spans="2:11" ht="30" x14ac:dyDescent="0.25">
      <c r="B1089" s="23">
        <v>1087</v>
      </c>
      <c r="C1089" s="23" t="s">
        <v>2218</v>
      </c>
      <c r="D1089" s="23" t="s">
        <v>1865</v>
      </c>
      <c r="E1089" s="24" t="s">
        <v>2219</v>
      </c>
      <c r="F1089" s="23">
        <v>4</v>
      </c>
      <c r="G1089" s="23">
        <v>32</v>
      </c>
      <c r="H1089" s="23">
        <v>120</v>
      </c>
      <c r="I1089" s="23" t="s">
        <v>153</v>
      </c>
      <c r="J1089" s="23" t="s">
        <v>154</v>
      </c>
      <c r="K1089" s="23"/>
    </row>
    <row r="1090" spans="2:11" ht="30" x14ac:dyDescent="0.25">
      <c r="B1090" s="25">
        <v>1088</v>
      </c>
      <c r="C1090" s="25" t="s">
        <v>2220</v>
      </c>
      <c r="D1090" s="25" t="s">
        <v>1865</v>
      </c>
      <c r="E1090" s="26" t="s">
        <v>2221</v>
      </c>
      <c r="F1090" s="25">
        <v>5</v>
      </c>
      <c r="G1090" s="25">
        <v>32</v>
      </c>
      <c r="H1090" s="25">
        <v>143</v>
      </c>
      <c r="I1090" s="25" t="s">
        <v>153</v>
      </c>
      <c r="J1090" s="25" t="s">
        <v>154</v>
      </c>
      <c r="K1090" s="25"/>
    </row>
    <row r="1091" spans="2:11" ht="30" x14ac:dyDescent="0.25">
      <c r="B1091" s="23">
        <v>1089</v>
      </c>
      <c r="C1091" s="23" t="s">
        <v>2222</v>
      </c>
      <c r="D1091" s="23" t="s">
        <v>1865</v>
      </c>
      <c r="E1091" s="24" t="s">
        <v>2223</v>
      </c>
      <c r="F1091" s="23">
        <v>5</v>
      </c>
      <c r="G1091" s="23">
        <v>32</v>
      </c>
      <c r="H1091" s="23">
        <v>182</v>
      </c>
      <c r="I1091" s="23" t="s">
        <v>153</v>
      </c>
      <c r="J1091" s="23" t="s">
        <v>154</v>
      </c>
      <c r="K1091" s="23"/>
    </row>
    <row r="1092" spans="2:11" ht="30" x14ac:dyDescent="0.25">
      <c r="B1092" s="25">
        <v>1090</v>
      </c>
      <c r="C1092" s="25" t="s">
        <v>2224</v>
      </c>
      <c r="D1092" s="25" t="s">
        <v>1865</v>
      </c>
      <c r="E1092" s="26" t="s">
        <v>2225</v>
      </c>
      <c r="F1092" s="25">
        <v>6</v>
      </c>
      <c r="G1092" s="25">
        <v>32</v>
      </c>
      <c r="H1092" s="25">
        <v>175</v>
      </c>
      <c r="I1092" s="25" t="s">
        <v>1750</v>
      </c>
      <c r="J1092" s="25" t="s">
        <v>154</v>
      </c>
      <c r="K1092" s="25"/>
    </row>
    <row r="1093" spans="2:11" x14ac:dyDescent="0.25">
      <c r="B1093" s="23">
        <v>1091</v>
      </c>
      <c r="C1093" s="23" t="s">
        <v>2226</v>
      </c>
      <c r="D1093" s="23" t="s">
        <v>1865</v>
      </c>
      <c r="E1093" s="24" t="s">
        <v>2227</v>
      </c>
      <c r="F1093" s="23">
        <v>6</v>
      </c>
      <c r="G1093" s="23">
        <v>32</v>
      </c>
      <c r="H1093" s="23">
        <v>142</v>
      </c>
      <c r="I1093" s="23" t="s">
        <v>1750</v>
      </c>
      <c r="J1093" s="23" t="s">
        <v>154</v>
      </c>
      <c r="K1093" s="23"/>
    </row>
    <row r="1094" spans="2:11" x14ac:dyDescent="0.25">
      <c r="B1094" s="25">
        <v>1092</v>
      </c>
      <c r="C1094" s="25" t="s">
        <v>2228</v>
      </c>
      <c r="D1094" s="25" t="s">
        <v>1865</v>
      </c>
      <c r="E1094" s="26" t="s">
        <v>2229</v>
      </c>
      <c r="F1094" s="25">
        <v>6</v>
      </c>
      <c r="G1094" s="25">
        <v>32</v>
      </c>
      <c r="H1094" s="25">
        <v>217</v>
      </c>
      <c r="I1094" s="25" t="s">
        <v>1750</v>
      </c>
      <c r="J1094" s="25" t="s">
        <v>154</v>
      </c>
      <c r="K1094" s="25"/>
    </row>
    <row r="1095" spans="2:11" x14ac:dyDescent="0.25">
      <c r="B1095" s="23">
        <v>1093</v>
      </c>
      <c r="C1095" s="23" t="s">
        <v>2230</v>
      </c>
      <c r="D1095" s="23" t="s">
        <v>1865</v>
      </c>
      <c r="E1095" s="24" t="s">
        <v>2231</v>
      </c>
      <c r="F1095" s="23">
        <v>6</v>
      </c>
      <c r="G1095" s="23">
        <v>32</v>
      </c>
      <c r="H1095" s="23">
        <v>170</v>
      </c>
      <c r="I1095" s="23" t="s">
        <v>153</v>
      </c>
      <c r="J1095" s="23" t="s">
        <v>154</v>
      </c>
      <c r="K1095" s="23"/>
    </row>
    <row r="1096" spans="2:11" x14ac:dyDescent="0.25">
      <c r="B1096" s="25">
        <v>1094</v>
      </c>
      <c r="C1096" s="25" t="s">
        <v>2232</v>
      </c>
      <c r="D1096" s="25" t="s">
        <v>1865</v>
      </c>
      <c r="E1096" s="26" t="s">
        <v>2233</v>
      </c>
      <c r="F1096" s="25">
        <v>6</v>
      </c>
      <c r="G1096" s="25">
        <v>32</v>
      </c>
      <c r="H1096" s="25">
        <v>151</v>
      </c>
      <c r="I1096" s="25" t="s">
        <v>153</v>
      </c>
      <c r="J1096" s="25" t="s">
        <v>154</v>
      </c>
      <c r="K1096" s="25"/>
    </row>
    <row r="1097" spans="2:11" x14ac:dyDescent="0.25">
      <c r="B1097" s="23">
        <v>1095</v>
      </c>
      <c r="C1097" s="23" t="s">
        <v>2234</v>
      </c>
      <c r="D1097" s="23" t="s">
        <v>1865</v>
      </c>
      <c r="E1097" s="24" t="s">
        <v>2235</v>
      </c>
      <c r="F1097" s="23">
        <v>6</v>
      </c>
      <c r="G1097" s="23">
        <v>32</v>
      </c>
      <c r="H1097" s="23">
        <v>226</v>
      </c>
      <c r="I1097" s="23" t="s">
        <v>153</v>
      </c>
      <c r="J1097" s="23" t="s">
        <v>154</v>
      </c>
      <c r="K1097" s="23"/>
    </row>
    <row r="1098" spans="2:11" x14ac:dyDescent="0.25">
      <c r="B1098" s="25">
        <v>1096</v>
      </c>
      <c r="C1098" s="25" t="s">
        <v>2236</v>
      </c>
      <c r="D1098" s="25" t="s">
        <v>1865</v>
      </c>
      <c r="E1098" s="26" t="s">
        <v>2237</v>
      </c>
      <c r="F1098" s="25">
        <v>6</v>
      </c>
      <c r="G1098" s="25">
        <v>32</v>
      </c>
      <c r="H1098" s="25">
        <v>162</v>
      </c>
      <c r="I1098" s="25" t="s">
        <v>1888</v>
      </c>
      <c r="J1098" s="25" t="s">
        <v>154</v>
      </c>
      <c r="K1098" s="25"/>
    </row>
    <row r="1099" spans="2:11" x14ac:dyDescent="0.25">
      <c r="B1099" s="23">
        <v>1097</v>
      </c>
      <c r="C1099" s="23" t="s">
        <v>2238</v>
      </c>
      <c r="D1099" s="23" t="s">
        <v>1865</v>
      </c>
      <c r="E1099" s="24" t="s">
        <v>2239</v>
      </c>
      <c r="F1099" s="23">
        <v>6</v>
      </c>
      <c r="G1099" s="23">
        <v>32</v>
      </c>
      <c r="H1099" s="23">
        <v>144</v>
      </c>
      <c r="I1099" s="23" t="s">
        <v>1888</v>
      </c>
      <c r="J1099" s="23" t="s">
        <v>154</v>
      </c>
      <c r="K1099" s="23"/>
    </row>
    <row r="1100" spans="2:11" x14ac:dyDescent="0.25">
      <c r="B1100" s="25">
        <v>1098</v>
      </c>
      <c r="C1100" s="25" t="s">
        <v>2240</v>
      </c>
      <c r="D1100" s="25" t="s">
        <v>1865</v>
      </c>
      <c r="E1100" s="26" t="s">
        <v>2235</v>
      </c>
      <c r="F1100" s="25">
        <v>6</v>
      </c>
      <c r="G1100" s="25">
        <v>32</v>
      </c>
      <c r="H1100" s="25">
        <v>218</v>
      </c>
      <c r="I1100" s="25" t="s">
        <v>1888</v>
      </c>
      <c r="J1100" s="25" t="s">
        <v>154</v>
      </c>
      <c r="K1100" s="25"/>
    </row>
    <row r="1101" spans="2:11" x14ac:dyDescent="0.25">
      <c r="B1101" s="23">
        <v>1099</v>
      </c>
      <c r="C1101" s="23" t="s">
        <v>2241</v>
      </c>
      <c r="D1101" s="23" t="s">
        <v>1865</v>
      </c>
      <c r="E1101" s="24" t="s">
        <v>2242</v>
      </c>
      <c r="F1101" s="23">
        <v>6</v>
      </c>
      <c r="G1101" s="23">
        <v>32</v>
      </c>
      <c r="H1101" s="23">
        <v>182</v>
      </c>
      <c r="I1101" s="23" t="s">
        <v>153</v>
      </c>
      <c r="J1101" s="23" t="s">
        <v>154</v>
      </c>
      <c r="K1101" s="23"/>
    </row>
    <row r="1102" spans="2:11" ht="30" x14ac:dyDescent="0.25">
      <c r="B1102" s="25">
        <v>1100</v>
      </c>
      <c r="C1102" s="25" t="s">
        <v>2243</v>
      </c>
      <c r="D1102" s="25" t="s">
        <v>1865</v>
      </c>
      <c r="E1102" s="26" t="s">
        <v>2244</v>
      </c>
      <c r="F1102" s="25">
        <v>8</v>
      </c>
      <c r="G1102" s="25">
        <v>32</v>
      </c>
      <c r="H1102" s="25">
        <v>230</v>
      </c>
      <c r="I1102" s="25" t="s">
        <v>1750</v>
      </c>
      <c r="J1102" s="25" t="s">
        <v>154</v>
      </c>
      <c r="K1102" s="25"/>
    </row>
    <row r="1103" spans="2:11" x14ac:dyDescent="0.25">
      <c r="B1103" s="23">
        <v>1101</v>
      </c>
      <c r="C1103" s="23" t="s">
        <v>2245</v>
      </c>
      <c r="D1103" s="23" t="s">
        <v>1865</v>
      </c>
      <c r="E1103" s="24" t="s">
        <v>2246</v>
      </c>
      <c r="F1103" s="23">
        <v>8</v>
      </c>
      <c r="G1103" s="23">
        <v>32</v>
      </c>
      <c r="H1103" s="23">
        <v>184</v>
      </c>
      <c r="I1103" s="23" t="s">
        <v>1750</v>
      </c>
      <c r="J1103" s="23" t="s">
        <v>154</v>
      </c>
      <c r="K1103" s="23"/>
    </row>
    <row r="1104" spans="2:11" x14ac:dyDescent="0.25">
      <c r="B1104" s="25">
        <v>1102</v>
      </c>
      <c r="C1104" s="25" t="s">
        <v>2247</v>
      </c>
      <c r="D1104" s="25" t="s">
        <v>1865</v>
      </c>
      <c r="E1104" s="26" t="s">
        <v>2248</v>
      </c>
      <c r="F1104" s="25">
        <v>8</v>
      </c>
      <c r="G1104" s="25">
        <v>32</v>
      </c>
      <c r="H1104" s="25">
        <v>288</v>
      </c>
      <c r="I1104" s="25" t="s">
        <v>1750</v>
      </c>
      <c r="J1104" s="25" t="s">
        <v>154</v>
      </c>
      <c r="K1104" s="25"/>
    </row>
    <row r="1105" spans="2:11" x14ac:dyDescent="0.25">
      <c r="B1105" s="23">
        <v>1103</v>
      </c>
      <c r="C1105" s="23" t="s">
        <v>2249</v>
      </c>
      <c r="D1105" s="23" t="s">
        <v>1865</v>
      </c>
      <c r="E1105" s="24" t="s">
        <v>2250</v>
      </c>
      <c r="F1105" s="23">
        <v>8</v>
      </c>
      <c r="G1105" s="23">
        <v>32</v>
      </c>
      <c r="H1105" s="23">
        <v>224</v>
      </c>
      <c r="I1105" s="23" t="s">
        <v>153</v>
      </c>
      <c r="J1105" s="23" t="s">
        <v>154</v>
      </c>
      <c r="K1105" s="23"/>
    </row>
    <row r="1106" spans="2:11" x14ac:dyDescent="0.25">
      <c r="B1106" s="25">
        <v>1104</v>
      </c>
      <c r="C1106" s="25" t="s">
        <v>2251</v>
      </c>
      <c r="D1106" s="25" t="s">
        <v>1865</v>
      </c>
      <c r="E1106" s="26" t="s">
        <v>2252</v>
      </c>
      <c r="F1106" s="25">
        <v>8</v>
      </c>
      <c r="G1106" s="25">
        <v>32</v>
      </c>
      <c r="H1106" s="25">
        <v>196</v>
      </c>
      <c r="I1106" s="25" t="s">
        <v>153</v>
      </c>
      <c r="J1106" s="25" t="s">
        <v>154</v>
      </c>
      <c r="K1106" s="25"/>
    </row>
    <row r="1107" spans="2:11" x14ac:dyDescent="0.25">
      <c r="B1107" s="23">
        <v>1105</v>
      </c>
      <c r="C1107" s="23" t="s">
        <v>2253</v>
      </c>
      <c r="D1107" s="23" t="s">
        <v>1865</v>
      </c>
      <c r="E1107" s="24" t="s">
        <v>2250</v>
      </c>
      <c r="F1107" s="23">
        <v>8</v>
      </c>
      <c r="G1107" s="23">
        <v>32</v>
      </c>
      <c r="H1107" s="23">
        <v>214</v>
      </c>
      <c r="I1107" s="23" t="s">
        <v>1888</v>
      </c>
      <c r="J1107" s="23" t="s">
        <v>154</v>
      </c>
      <c r="K1107" s="23"/>
    </row>
    <row r="1108" spans="2:11" x14ac:dyDescent="0.25">
      <c r="B1108" s="25">
        <v>1106</v>
      </c>
      <c r="C1108" s="25" t="s">
        <v>2254</v>
      </c>
      <c r="D1108" s="25" t="s">
        <v>1865</v>
      </c>
      <c r="E1108" s="26" t="s">
        <v>2252</v>
      </c>
      <c r="F1108" s="25">
        <v>8</v>
      </c>
      <c r="G1108" s="25">
        <v>32</v>
      </c>
      <c r="H1108" s="25">
        <v>190</v>
      </c>
      <c r="I1108" s="25" t="s">
        <v>1888</v>
      </c>
      <c r="J1108" s="25" t="s">
        <v>154</v>
      </c>
      <c r="K1108" s="25"/>
    </row>
    <row r="1109" spans="2:11" x14ac:dyDescent="0.25">
      <c r="B1109" s="23">
        <v>1107</v>
      </c>
      <c r="C1109" s="23" t="s">
        <v>2255</v>
      </c>
      <c r="D1109" s="23" t="s">
        <v>1865</v>
      </c>
      <c r="E1109" s="24" t="s">
        <v>2256</v>
      </c>
      <c r="F1109" s="23">
        <v>8</v>
      </c>
      <c r="G1109" s="23">
        <v>32</v>
      </c>
      <c r="H1109" s="23">
        <v>292</v>
      </c>
      <c r="I1109" s="23" t="s">
        <v>1888</v>
      </c>
      <c r="J1109" s="23" t="s">
        <v>154</v>
      </c>
      <c r="K1109" s="23"/>
    </row>
    <row r="1110" spans="2:11" ht="30" x14ac:dyDescent="0.25">
      <c r="B1110" s="25">
        <v>1108</v>
      </c>
      <c r="C1110" s="25" t="s">
        <v>2257</v>
      </c>
      <c r="D1110" s="25" t="s">
        <v>1865</v>
      </c>
      <c r="E1110" s="26" t="s">
        <v>2258</v>
      </c>
      <c r="F1110" s="25">
        <v>1</v>
      </c>
      <c r="G1110" s="25">
        <v>25</v>
      </c>
      <c r="H1110" s="25">
        <v>24</v>
      </c>
      <c r="I1110" s="25" t="s">
        <v>1750</v>
      </c>
      <c r="J1110" s="25" t="s">
        <v>154</v>
      </c>
      <c r="K1110" s="25"/>
    </row>
    <row r="1111" spans="2:11" x14ac:dyDescent="0.25">
      <c r="B1111" s="23">
        <v>1109</v>
      </c>
      <c r="C1111" s="23" t="s">
        <v>2259</v>
      </c>
      <c r="D1111" s="23" t="s">
        <v>1865</v>
      </c>
      <c r="E1111" s="24" t="s">
        <v>2260</v>
      </c>
      <c r="F1111" s="23">
        <v>1</v>
      </c>
      <c r="G1111" s="23">
        <v>25</v>
      </c>
      <c r="H1111" s="23">
        <v>21</v>
      </c>
      <c r="I1111" s="23" t="s">
        <v>1750</v>
      </c>
      <c r="J1111" s="23" t="s">
        <v>154</v>
      </c>
      <c r="K1111" s="23"/>
    </row>
    <row r="1112" spans="2:11" ht="30" x14ac:dyDescent="0.25">
      <c r="B1112" s="25">
        <v>1110</v>
      </c>
      <c r="C1112" s="25" t="s">
        <v>2261</v>
      </c>
      <c r="D1112" s="25" t="s">
        <v>1865</v>
      </c>
      <c r="E1112" s="26" t="s">
        <v>2262</v>
      </c>
      <c r="F1112" s="25">
        <v>1</v>
      </c>
      <c r="G1112" s="25">
        <v>25</v>
      </c>
      <c r="H1112" s="25">
        <v>24</v>
      </c>
      <c r="I1112" s="25" t="s">
        <v>153</v>
      </c>
      <c r="J1112" s="25" t="s">
        <v>154</v>
      </c>
      <c r="K1112" s="25"/>
    </row>
    <row r="1113" spans="2:11" x14ac:dyDescent="0.25">
      <c r="B1113" s="23">
        <v>1111</v>
      </c>
      <c r="C1113" s="23" t="s">
        <v>2263</v>
      </c>
      <c r="D1113" s="23" t="s">
        <v>1865</v>
      </c>
      <c r="E1113" s="24" t="s">
        <v>2264</v>
      </c>
      <c r="F1113" s="23">
        <v>1</v>
      </c>
      <c r="G1113" s="23">
        <v>25</v>
      </c>
      <c r="H1113" s="23">
        <v>23</v>
      </c>
      <c r="I1113" s="23" t="s">
        <v>1888</v>
      </c>
      <c r="J1113" s="23" t="s">
        <v>154</v>
      </c>
      <c r="K1113" s="23"/>
    </row>
    <row r="1114" spans="2:11" x14ac:dyDescent="0.25">
      <c r="B1114" s="25">
        <v>1112</v>
      </c>
      <c r="C1114" s="25" t="s">
        <v>2265</v>
      </c>
      <c r="D1114" s="25" t="s">
        <v>1865</v>
      </c>
      <c r="E1114" s="26" t="s">
        <v>2266</v>
      </c>
      <c r="F1114" s="25">
        <v>1</v>
      </c>
      <c r="G1114" s="25">
        <v>25</v>
      </c>
      <c r="H1114" s="25">
        <v>21</v>
      </c>
      <c r="I1114" s="25" t="s">
        <v>1888</v>
      </c>
      <c r="J1114" s="25" t="s">
        <v>154</v>
      </c>
      <c r="K1114" s="25"/>
    </row>
    <row r="1115" spans="2:11" x14ac:dyDescent="0.25">
      <c r="B1115" s="23">
        <v>1113</v>
      </c>
      <c r="C1115" s="23" t="s">
        <v>2267</v>
      </c>
      <c r="D1115" s="23" t="s">
        <v>1865</v>
      </c>
      <c r="E1115" s="24" t="s">
        <v>2268</v>
      </c>
      <c r="F1115" s="23">
        <v>1</v>
      </c>
      <c r="G1115" s="23">
        <v>25</v>
      </c>
      <c r="H1115" s="23">
        <v>32</v>
      </c>
      <c r="I1115" s="23" t="s">
        <v>1888</v>
      </c>
      <c r="J1115" s="23" t="s">
        <v>154</v>
      </c>
      <c r="K1115" s="23"/>
    </row>
    <row r="1116" spans="2:11" x14ac:dyDescent="0.25">
      <c r="B1116" s="25">
        <v>1114</v>
      </c>
      <c r="C1116" s="25" t="s">
        <v>2269</v>
      </c>
      <c r="D1116" s="25" t="s">
        <v>1865</v>
      </c>
      <c r="E1116" s="26" t="s">
        <v>2270</v>
      </c>
      <c r="F1116" s="25">
        <v>1</v>
      </c>
      <c r="G1116" s="25">
        <v>25</v>
      </c>
      <c r="H1116" s="25">
        <v>19</v>
      </c>
      <c r="I1116" s="25" t="s">
        <v>1888</v>
      </c>
      <c r="J1116" s="25" t="s">
        <v>154</v>
      </c>
      <c r="K1116" s="25"/>
    </row>
    <row r="1117" spans="2:11" x14ac:dyDescent="0.25">
      <c r="B1117" s="23">
        <v>1115</v>
      </c>
      <c r="C1117" s="23" t="s">
        <v>2271</v>
      </c>
      <c r="D1117" s="23" t="s">
        <v>1865</v>
      </c>
      <c r="E1117" s="24" t="s">
        <v>2272</v>
      </c>
      <c r="F1117" s="23">
        <v>1</v>
      </c>
      <c r="G1117" s="23">
        <v>25</v>
      </c>
      <c r="H1117" s="23">
        <v>19</v>
      </c>
      <c r="I1117" s="23" t="s">
        <v>1888</v>
      </c>
      <c r="J1117" s="23" t="s">
        <v>154</v>
      </c>
      <c r="K1117" s="23"/>
    </row>
    <row r="1118" spans="2:11" ht="30" x14ac:dyDescent="0.25">
      <c r="B1118" s="25">
        <v>1116</v>
      </c>
      <c r="C1118" s="25" t="s">
        <v>2273</v>
      </c>
      <c r="D1118" s="25" t="s">
        <v>1865</v>
      </c>
      <c r="E1118" s="26" t="s">
        <v>2274</v>
      </c>
      <c r="F1118" s="25">
        <v>2</v>
      </c>
      <c r="G1118" s="25">
        <v>25</v>
      </c>
      <c r="H1118" s="25">
        <v>44</v>
      </c>
      <c r="I1118" s="25" t="s">
        <v>1750</v>
      </c>
      <c r="J1118" s="25" t="s">
        <v>154</v>
      </c>
      <c r="K1118" s="25"/>
    </row>
    <row r="1119" spans="2:11" x14ac:dyDescent="0.25">
      <c r="B1119" s="23">
        <v>1117</v>
      </c>
      <c r="C1119" s="23" t="s">
        <v>2275</v>
      </c>
      <c r="D1119" s="23" t="s">
        <v>1865</v>
      </c>
      <c r="E1119" s="24" t="s">
        <v>2276</v>
      </c>
      <c r="F1119" s="23">
        <v>2</v>
      </c>
      <c r="G1119" s="23">
        <v>25</v>
      </c>
      <c r="H1119" s="23">
        <v>38</v>
      </c>
      <c r="I1119" s="23" t="s">
        <v>1750</v>
      </c>
      <c r="J1119" s="23" t="s">
        <v>154</v>
      </c>
      <c r="K1119" s="23"/>
    </row>
    <row r="1120" spans="2:11" ht="30" x14ac:dyDescent="0.25">
      <c r="B1120" s="25">
        <v>1118</v>
      </c>
      <c r="C1120" s="25" t="s">
        <v>2277</v>
      </c>
      <c r="D1120" s="25" t="s">
        <v>1865</v>
      </c>
      <c r="E1120" s="26" t="s">
        <v>2278</v>
      </c>
      <c r="F1120" s="25">
        <v>2</v>
      </c>
      <c r="G1120" s="25">
        <v>25</v>
      </c>
      <c r="H1120" s="25">
        <v>46</v>
      </c>
      <c r="I1120" s="25" t="s">
        <v>153</v>
      </c>
      <c r="J1120" s="25" t="s">
        <v>154</v>
      </c>
      <c r="K1120" s="25"/>
    </row>
    <row r="1121" spans="2:11" x14ac:dyDescent="0.25">
      <c r="B1121" s="23">
        <v>1119</v>
      </c>
      <c r="C1121" s="23" t="s">
        <v>2279</v>
      </c>
      <c r="D1121" s="23" t="s">
        <v>1865</v>
      </c>
      <c r="E1121" s="24" t="s">
        <v>2280</v>
      </c>
      <c r="F1121" s="23">
        <v>2</v>
      </c>
      <c r="G1121" s="23">
        <v>25</v>
      </c>
      <c r="H1121" s="23">
        <v>65</v>
      </c>
      <c r="I1121" s="23" t="s">
        <v>153</v>
      </c>
      <c r="J1121" s="23" t="s">
        <v>154</v>
      </c>
      <c r="K1121" s="23"/>
    </row>
    <row r="1122" spans="2:11" x14ac:dyDescent="0.25">
      <c r="B1122" s="25">
        <v>1120</v>
      </c>
      <c r="C1122" s="25" t="s">
        <v>2281</v>
      </c>
      <c r="D1122" s="25" t="s">
        <v>1865</v>
      </c>
      <c r="E1122" s="26" t="s">
        <v>2282</v>
      </c>
      <c r="F1122" s="25">
        <v>2</v>
      </c>
      <c r="G1122" s="25">
        <v>25</v>
      </c>
      <c r="H1122" s="25">
        <v>43</v>
      </c>
      <c r="I1122" s="25" t="s">
        <v>1888</v>
      </c>
      <c r="J1122" s="25" t="s">
        <v>154</v>
      </c>
      <c r="K1122" s="25"/>
    </row>
    <row r="1123" spans="2:11" x14ac:dyDescent="0.25">
      <c r="B1123" s="23">
        <v>1121</v>
      </c>
      <c r="C1123" s="23" t="s">
        <v>2283</v>
      </c>
      <c r="D1123" s="23" t="s">
        <v>1865</v>
      </c>
      <c r="E1123" s="24" t="s">
        <v>2284</v>
      </c>
      <c r="F1123" s="23">
        <v>2</v>
      </c>
      <c r="G1123" s="23">
        <v>25</v>
      </c>
      <c r="H1123" s="23">
        <v>38</v>
      </c>
      <c r="I1123" s="23" t="s">
        <v>1888</v>
      </c>
      <c r="J1123" s="23" t="s">
        <v>154</v>
      </c>
      <c r="K1123" s="23"/>
    </row>
    <row r="1124" spans="2:11" x14ac:dyDescent="0.25">
      <c r="B1124" s="25">
        <v>1122</v>
      </c>
      <c r="C1124" s="25" t="s">
        <v>2285</v>
      </c>
      <c r="D1124" s="25" t="s">
        <v>1865</v>
      </c>
      <c r="E1124" s="26" t="s">
        <v>2286</v>
      </c>
      <c r="F1124" s="25">
        <v>2</v>
      </c>
      <c r="G1124" s="25">
        <v>25</v>
      </c>
      <c r="H1124" s="25">
        <v>60</v>
      </c>
      <c r="I1124" s="25" t="s">
        <v>1888</v>
      </c>
      <c r="J1124" s="25" t="s">
        <v>154</v>
      </c>
      <c r="K1124" s="25"/>
    </row>
    <row r="1125" spans="2:11" ht="30" x14ac:dyDescent="0.25">
      <c r="B1125" s="23">
        <v>1123</v>
      </c>
      <c r="C1125" s="23" t="s">
        <v>2287</v>
      </c>
      <c r="D1125" s="23" t="s">
        <v>1865</v>
      </c>
      <c r="E1125" s="24" t="s">
        <v>2288</v>
      </c>
      <c r="F1125" s="23">
        <v>2</v>
      </c>
      <c r="G1125" s="23">
        <v>25</v>
      </c>
      <c r="H1125" s="23">
        <v>38</v>
      </c>
      <c r="I1125" s="23" t="s">
        <v>1888</v>
      </c>
      <c r="J1125" s="23" t="s">
        <v>154</v>
      </c>
      <c r="K1125" s="23"/>
    </row>
    <row r="1126" spans="2:11" ht="30" x14ac:dyDescent="0.25">
      <c r="B1126" s="25">
        <v>1124</v>
      </c>
      <c r="C1126" s="25" t="s">
        <v>2289</v>
      </c>
      <c r="D1126" s="25" t="s">
        <v>1865</v>
      </c>
      <c r="E1126" s="26" t="s">
        <v>2290</v>
      </c>
      <c r="F1126" s="25">
        <v>3</v>
      </c>
      <c r="G1126" s="25">
        <v>25</v>
      </c>
      <c r="H1126" s="25">
        <v>66</v>
      </c>
      <c r="I1126" s="25" t="s">
        <v>1750</v>
      </c>
      <c r="J1126" s="25" t="s">
        <v>154</v>
      </c>
      <c r="K1126" s="25"/>
    </row>
    <row r="1127" spans="2:11" x14ac:dyDescent="0.25">
      <c r="B1127" s="23">
        <v>1125</v>
      </c>
      <c r="C1127" s="23" t="s">
        <v>2291</v>
      </c>
      <c r="D1127" s="23" t="s">
        <v>1865</v>
      </c>
      <c r="E1127" s="24" t="s">
        <v>2292</v>
      </c>
      <c r="F1127" s="23">
        <v>3</v>
      </c>
      <c r="G1127" s="23">
        <v>25</v>
      </c>
      <c r="H1127" s="23">
        <v>56</v>
      </c>
      <c r="I1127" s="23" t="s">
        <v>1750</v>
      </c>
      <c r="J1127" s="23" t="s">
        <v>154</v>
      </c>
      <c r="K1127" s="23"/>
    </row>
    <row r="1128" spans="2:11" ht="30" x14ac:dyDescent="0.25">
      <c r="B1128" s="25">
        <v>1126</v>
      </c>
      <c r="C1128" s="25" t="s">
        <v>2293</v>
      </c>
      <c r="D1128" s="25" t="s">
        <v>1865</v>
      </c>
      <c r="E1128" s="26" t="s">
        <v>2294</v>
      </c>
      <c r="F1128" s="25">
        <v>3</v>
      </c>
      <c r="G1128" s="25">
        <v>25</v>
      </c>
      <c r="H1128" s="25">
        <v>66</v>
      </c>
      <c r="I1128" s="25" t="s">
        <v>153</v>
      </c>
      <c r="J1128" s="25" t="s">
        <v>154</v>
      </c>
      <c r="K1128" s="25"/>
    </row>
    <row r="1129" spans="2:11" x14ac:dyDescent="0.25">
      <c r="B1129" s="23">
        <v>1127</v>
      </c>
      <c r="C1129" s="23" t="s">
        <v>2295</v>
      </c>
      <c r="D1129" s="23" t="s">
        <v>1865</v>
      </c>
      <c r="E1129" s="24" t="s">
        <v>2296</v>
      </c>
      <c r="F1129" s="23">
        <v>3</v>
      </c>
      <c r="G1129" s="23">
        <v>25</v>
      </c>
      <c r="H1129" s="23">
        <v>95</v>
      </c>
      <c r="I1129" s="23" t="s">
        <v>153</v>
      </c>
      <c r="J1129" s="23" t="s">
        <v>154</v>
      </c>
      <c r="K1129" s="23"/>
    </row>
    <row r="1130" spans="2:11" ht="30" x14ac:dyDescent="0.25">
      <c r="B1130" s="25">
        <v>1128</v>
      </c>
      <c r="C1130" s="25" t="s">
        <v>2297</v>
      </c>
      <c r="D1130" s="25" t="s">
        <v>1865</v>
      </c>
      <c r="E1130" s="26" t="s">
        <v>2298</v>
      </c>
      <c r="F1130" s="25">
        <v>3</v>
      </c>
      <c r="G1130" s="25">
        <v>25</v>
      </c>
      <c r="H1130" s="25">
        <v>64</v>
      </c>
      <c r="I1130" s="25" t="s">
        <v>1888</v>
      </c>
      <c r="J1130" s="25" t="s">
        <v>154</v>
      </c>
      <c r="K1130" s="25"/>
    </row>
    <row r="1131" spans="2:11" x14ac:dyDescent="0.25">
      <c r="B1131" s="23">
        <v>1129</v>
      </c>
      <c r="C1131" s="23" t="s">
        <v>2299</v>
      </c>
      <c r="D1131" s="23" t="s">
        <v>1865</v>
      </c>
      <c r="E1131" s="24" t="s">
        <v>2300</v>
      </c>
      <c r="F1131" s="23">
        <v>3</v>
      </c>
      <c r="G1131" s="23">
        <v>25</v>
      </c>
      <c r="H1131" s="23">
        <v>57</v>
      </c>
      <c r="I1131" s="23" t="s">
        <v>1888</v>
      </c>
      <c r="J1131" s="23" t="s">
        <v>154</v>
      </c>
      <c r="K1131" s="23"/>
    </row>
    <row r="1132" spans="2:11" x14ac:dyDescent="0.25">
      <c r="B1132" s="25">
        <v>1130</v>
      </c>
      <c r="C1132" s="25" t="s">
        <v>2301</v>
      </c>
      <c r="D1132" s="25" t="s">
        <v>1865</v>
      </c>
      <c r="E1132" s="26" t="s">
        <v>2296</v>
      </c>
      <c r="F1132" s="25">
        <v>3</v>
      </c>
      <c r="G1132" s="25">
        <v>25</v>
      </c>
      <c r="H1132" s="25">
        <v>93</v>
      </c>
      <c r="I1132" s="25" t="s">
        <v>1888</v>
      </c>
      <c r="J1132" s="25" t="s">
        <v>154</v>
      </c>
      <c r="K1132" s="25"/>
    </row>
    <row r="1133" spans="2:11" ht="30" x14ac:dyDescent="0.25">
      <c r="B1133" s="23">
        <v>1131</v>
      </c>
      <c r="C1133" s="23" t="s">
        <v>2302</v>
      </c>
      <c r="D1133" s="23" t="s">
        <v>1865</v>
      </c>
      <c r="E1133" s="24" t="s">
        <v>2303</v>
      </c>
      <c r="F1133" s="23">
        <v>4</v>
      </c>
      <c r="G1133" s="23">
        <v>25</v>
      </c>
      <c r="H1133" s="23">
        <v>85</v>
      </c>
      <c r="I1133" s="23" t="s">
        <v>1750</v>
      </c>
      <c r="J1133" s="23" t="s">
        <v>154</v>
      </c>
      <c r="K1133" s="23"/>
    </row>
    <row r="1134" spans="2:11" x14ac:dyDescent="0.25">
      <c r="B1134" s="25">
        <v>1132</v>
      </c>
      <c r="C1134" s="25" t="s">
        <v>2304</v>
      </c>
      <c r="D1134" s="25" t="s">
        <v>1865</v>
      </c>
      <c r="E1134" s="26" t="s">
        <v>2305</v>
      </c>
      <c r="F1134" s="25">
        <v>4</v>
      </c>
      <c r="G1134" s="25">
        <v>25</v>
      </c>
      <c r="H1134" s="25">
        <v>73</v>
      </c>
      <c r="I1134" s="25" t="s">
        <v>1750</v>
      </c>
      <c r="J1134" s="25" t="s">
        <v>154</v>
      </c>
      <c r="K1134" s="25"/>
    </row>
    <row r="1135" spans="2:11" ht="30" x14ac:dyDescent="0.25">
      <c r="B1135" s="23">
        <v>1133</v>
      </c>
      <c r="C1135" s="23" t="s">
        <v>2306</v>
      </c>
      <c r="D1135" s="23" t="s">
        <v>1865</v>
      </c>
      <c r="E1135" s="24" t="s">
        <v>2307</v>
      </c>
      <c r="F1135" s="23">
        <v>4</v>
      </c>
      <c r="G1135" s="23">
        <v>25</v>
      </c>
      <c r="H1135" s="23">
        <v>86</v>
      </c>
      <c r="I1135" s="23" t="s">
        <v>153</v>
      </c>
      <c r="J1135" s="23" t="s">
        <v>154</v>
      </c>
      <c r="K1135" s="23"/>
    </row>
    <row r="1136" spans="2:11" ht="30" x14ac:dyDescent="0.25">
      <c r="B1136" s="25">
        <v>1134</v>
      </c>
      <c r="C1136" s="25" t="s">
        <v>2308</v>
      </c>
      <c r="D1136" s="25" t="s">
        <v>1865</v>
      </c>
      <c r="E1136" s="26" t="s">
        <v>2307</v>
      </c>
      <c r="F1136" s="25">
        <v>4</v>
      </c>
      <c r="G1136" s="25">
        <v>25</v>
      </c>
      <c r="H1136" s="25">
        <v>85</v>
      </c>
      <c r="I1136" s="25" t="s">
        <v>1888</v>
      </c>
      <c r="J1136" s="25" t="s">
        <v>154</v>
      </c>
      <c r="K1136" s="25"/>
    </row>
    <row r="1137" spans="2:11" x14ac:dyDescent="0.25">
      <c r="B1137" s="23">
        <v>1135</v>
      </c>
      <c r="C1137" s="23" t="s">
        <v>2309</v>
      </c>
      <c r="D1137" s="23" t="s">
        <v>1865</v>
      </c>
      <c r="E1137" s="24" t="s">
        <v>2310</v>
      </c>
      <c r="F1137" s="23">
        <v>4</v>
      </c>
      <c r="G1137" s="23">
        <v>25</v>
      </c>
      <c r="H1137" s="23">
        <v>75</v>
      </c>
      <c r="I1137" s="23" t="s">
        <v>1888</v>
      </c>
      <c r="J1137" s="23" t="s">
        <v>154</v>
      </c>
      <c r="K1137" s="23"/>
    </row>
    <row r="1138" spans="2:11" x14ac:dyDescent="0.25">
      <c r="B1138" s="25">
        <v>1136</v>
      </c>
      <c r="C1138" s="25" t="s">
        <v>2311</v>
      </c>
      <c r="D1138" s="25" t="s">
        <v>1865</v>
      </c>
      <c r="E1138" s="26" t="s">
        <v>2312</v>
      </c>
      <c r="F1138" s="25">
        <v>4</v>
      </c>
      <c r="G1138" s="25">
        <v>25</v>
      </c>
      <c r="H1138" s="25">
        <v>122</v>
      </c>
      <c r="I1138" s="25" t="s">
        <v>1888</v>
      </c>
      <c r="J1138" s="25" t="s">
        <v>154</v>
      </c>
      <c r="K1138" s="25"/>
    </row>
    <row r="1139" spans="2:11" x14ac:dyDescent="0.25">
      <c r="B1139" s="23">
        <v>1137</v>
      </c>
      <c r="C1139" s="23" t="s">
        <v>2313</v>
      </c>
      <c r="D1139" s="23" t="s">
        <v>1865</v>
      </c>
      <c r="E1139" s="24" t="s">
        <v>2314</v>
      </c>
      <c r="F1139" s="23">
        <v>6</v>
      </c>
      <c r="G1139" s="23">
        <v>25</v>
      </c>
      <c r="H1139" s="23">
        <v>114</v>
      </c>
      <c r="I1139" s="23" t="s">
        <v>1888</v>
      </c>
      <c r="J1139" s="23" t="s">
        <v>154</v>
      </c>
      <c r="K1139" s="23"/>
    </row>
    <row r="1140" spans="2:11" x14ac:dyDescent="0.25">
      <c r="B1140" s="25">
        <v>1138</v>
      </c>
      <c r="C1140" s="25" t="s">
        <v>2315</v>
      </c>
      <c r="D1140" s="25" t="s">
        <v>1865</v>
      </c>
      <c r="E1140" s="26" t="s">
        <v>2316</v>
      </c>
      <c r="F1140" s="25">
        <v>6</v>
      </c>
      <c r="G1140" s="25">
        <v>25</v>
      </c>
      <c r="H1140" s="25">
        <v>184</v>
      </c>
      <c r="I1140" s="25" t="s">
        <v>1888</v>
      </c>
      <c r="J1140" s="25" t="s">
        <v>154</v>
      </c>
      <c r="K1140" s="25"/>
    </row>
    <row r="1141" spans="2:11" ht="30" x14ac:dyDescent="0.25">
      <c r="B1141" s="23">
        <v>1139</v>
      </c>
      <c r="C1141" s="23" t="s">
        <v>2317</v>
      </c>
      <c r="D1141" s="23" t="s">
        <v>1865</v>
      </c>
      <c r="E1141" s="24" t="s">
        <v>2318</v>
      </c>
      <c r="F1141" s="23">
        <v>1</v>
      </c>
      <c r="G1141" s="23">
        <v>28</v>
      </c>
      <c r="H1141" s="23">
        <v>26</v>
      </c>
      <c r="I1141" s="23" t="s">
        <v>1750</v>
      </c>
      <c r="J1141" s="23" t="s">
        <v>154</v>
      </c>
      <c r="K1141" s="23"/>
    </row>
    <row r="1142" spans="2:11" x14ac:dyDescent="0.25">
      <c r="B1142" s="25">
        <v>1140</v>
      </c>
      <c r="C1142" s="25" t="s">
        <v>2319</v>
      </c>
      <c r="D1142" s="25" t="s">
        <v>1865</v>
      </c>
      <c r="E1142" s="26" t="s">
        <v>2320</v>
      </c>
      <c r="F1142" s="25">
        <v>1</v>
      </c>
      <c r="G1142" s="25">
        <v>28</v>
      </c>
      <c r="H1142" s="25">
        <v>22</v>
      </c>
      <c r="I1142" s="25" t="s">
        <v>1750</v>
      </c>
      <c r="J1142" s="25" t="s">
        <v>154</v>
      </c>
      <c r="K1142" s="25"/>
    </row>
    <row r="1143" spans="2:11" ht="30" x14ac:dyDescent="0.25">
      <c r="B1143" s="23">
        <v>1141</v>
      </c>
      <c r="C1143" s="23" t="s">
        <v>2321</v>
      </c>
      <c r="D1143" s="23" t="s">
        <v>1865</v>
      </c>
      <c r="E1143" s="24" t="s">
        <v>2322</v>
      </c>
      <c r="F1143" s="23">
        <v>1</v>
      </c>
      <c r="G1143" s="23">
        <v>28</v>
      </c>
      <c r="H1143" s="23">
        <v>27</v>
      </c>
      <c r="I1143" s="23" t="s">
        <v>153</v>
      </c>
      <c r="J1143" s="23" t="s">
        <v>154</v>
      </c>
      <c r="K1143" s="23"/>
    </row>
    <row r="1144" spans="2:11" x14ac:dyDescent="0.25">
      <c r="B1144" s="25">
        <v>1142</v>
      </c>
      <c r="C1144" s="25" t="s">
        <v>2323</v>
      </c>
      <c r="D1144" s="25" t="s">
        <v>1865</v>
      </c>
      <c r="E1144" s="26" t="s">
        <v>2324</v>
      </c>
      <c r="F1144" s="25">
        <v>1</v>
      </c>
      <c r="G1144" s="25">
        <v>28</v>
      </c>
      <c r="H1144" s="25">
        <v>35</v>
      </c>
      <c r="I1144" s="25" t="s">
        <v>153</v>
      </c>
      <c r="J1144" s="25" t="s">
        <v>154</v>
      </c>
      <c r="K1144" s="25"/>
    </row>
    <row r="1145" spans="2:11" x14ac:dyDescent="0.25">
      <c r="B1145" s="23">
        <v>1143</v>
      </c>
      <c r="C1145" s="23" t="s">
        <v>2325</v>
      </c>
      <c r="D1145" s="23" t="s">
        <v>1865</v>
      </c>
      <c r="E1145" s="24" t="s">
        <v>2326</v>
      </c>
      <c r="F1145" s="23">
        <v>1</v>
      </c>
      <c r="G1145" s="23">
        <v>28</v>
      </c>
      <c r="H1145" s="23">
        <v>25</v>
      </c>
      <c r="I1145" s="23" t="s">
        <v>1888</v>
      </c>
      <c r="J1145" s="23" t="s">
        <v>154</v>
      </c>
      <c r="K1145" s="23"/>
    </row>
    <row r="1146" spans="2:11" x14ac:dyDescent="0.25">
      <c r="B1146" s="25">
        <v>1144</v>
      </c>
      <c r="C1146" s="25" t="s">
        <v>2327</v>
      </c>
      <c r="D1146" s="25" t="s">
        <v>1865</v>
      </c>
      <c r="E1146" s="26" t="s">
        <v>2328</v>
      </c>
      <c r="F1146" s="25">
        <v>1</v>
      </c>
      <c r="G1146" s="25">
        <v>28</v>
      </c>
      <c r="H1146" s="25">
        <v>22</v>
      </c>
      <c r="I1146" s="25" t="s">
        <v>1888</v>
      </c>
      <c r="J1146" s="25" t="s">
        <v>154</v>
      </c>
      <c r="K1146" s="25"/>
    </row>
    <row r="1147" spans="2:11" x14ac:dyDescent="0.25">
      <c r="B1147" s="23">
        <v>1145</v>
      </c>
      <c r="C1147" s="23" t="s">
        <v>2329</v>
      </c>
      <c r="D1147" s="23" t="s">
        <v>1865</v>
      </c>
      <c r="E1147" s="24" t="s">
        <v>2330</v>
      </c>
      <c r="F1147" s="23">
        <v>1</v>
      </c>
      <c r="G1147" s="23">
        <v>28</v>
      </c>
      <c r="H1147" s="23">
        <v>33</v>
      </c>
      <c r="I1147" s="23" t="s">
        <v>1888</v>
      </c>
      <c r="J1147" s="23" t="s">
        <v>154</v>
      </c>
      <c r="K1147" s="23"/>
    </row>
    <row r="1148" spans="2:11" x14ac:dyDescent="0.25">
      <c r="B1148" s="25">
        <v>1146</v>
      </c>
      <c r="C1148" s="25" t="s">
        <v>2331</v>
      </c>
      <c r="D1148" s="25" t="s">
        <v>1865</v>
      </c>
      <c r="E1148" s="26" t="s">
        <v>2332</v>
      </c>
      <c r="F1148" s="25">
        <v>1</v>
      </c>
      <c r="G1148" s="25">
        <v>28</v>
      </c>
      <c r="H1148" s="25">
        <v>21</v>
      </c>
      <c r="I1148" s="25" t="s">
        <v>1888</v>
      </c>
      <c r="J1148" s="25" t="s">
        <v>154</v>
      </c>
      <c r="K1148" s="25"/>
    </row>
    <row r="1149" spans="2:11" x14ac:dyDescent="0.25">
      <c r="B1149" s="23">
        <v>1147</v>
      </c>
      <c r="C1149" s="23" t="s">
        <v>2333</v>
      </c>
      <c r="D1149" s="23" t="s">
        <v>1865</v>
      </c>
      <c r="E1149" s="24" t="s">
        <v>2334</v>
      </c>
      <c r="F1149" s="23">
        <v>1</v>
      </c>
      <c r="G1149" s="23">
        <v>28</v>
      </c>
      <c r="H1149" s="23">
        <v>21</v>
      </c>
      <c r="I1149" s="23" t="s">
        <v>1888</v>
      </c>
      <c r="J1149" s="23" t="s">
        <v>154</v>
      </c>
      <c r="K1149" s="23"/>
    </row>
    <row r="1150" spans="2:11" ht="30" x14ac:dyDescent="0.25">
      <c r="B1150" s="25">
        <v>1148</v>
      </c>
      <c r="C1150" s="25" t="s">
        <v>2335</v>
      </c>
      <c r="D1150" s="25" t="s">
        <v>1865</v>
      </c>
      <c r="E1150" s="26" t="s">
        <v>2336</v>
      </c>
      <c r="F1150" s="25">
        <v>2</v>
      </c>
      <c r="G1150" s="25">
        <v>28</v>
      </c>
      <c r="H1150" s="25">
        <v>49</v>
      </c>
      <c r="I1150" s="25" t="s">
        <v>1750</v>
      </c>
      <c r="J1150" s="25" t="s">
        <v>154</v>
      </c>
      <c r="K1150" s="25"/>
    </row>
    <row r="1151" spans="2:11" x14ac:dyDescent="0.25">
      <c r="B1151" s="23">
        <v>1149</v>
      </c>
      <c r="C1151" s="23" t="s">
        <v>2337</v>
      </c>
      <c r="D1151" s="23" t="s">
        <v>1865</v>
      </c>
      <c r="E1151" s="24" t="s">
        <v>2338</v>
      </c>
      <c r="F1151" s="23">
        <v>2</v>
      </c>
      <c r="G1151" s="23">
        <v>28</v>
      </c>
      <c r="H1151" s="23">
        <v>40</v>
      </c>
      <c r="I1151" s="23" t="s">
        <v>1750</v>
      </c>
      <c r="J1151" s="23" t="s">
        <v>154</v>
      </c>
      <c r="K1151" s="23"/>
    </row>
    <row r="1152" spans="2:11" ht="30" x14ac:dyDescent="0.25">
      <c r="B1152" s="25">
        <v>1150</v>
      </c>
      <c r="C1152" s="25" t="s">
        <v>2339</v>
      </c>
      <c r="D1152" s="25" t="s">
        <v>1865</v>
      </c>
      <c r="E1152" s="26" t="s">
        <v>2340</v>
      </c>
      <c r="F1152" s="25">
        <v>2</v>
      </c>
      <c r="G1152" s="25">
        <v>28</v>
      </c>
      <c r="H1152" s="25">
        <v>52</v>
      </c>
      <c r="I1152" s="25" t="s">
        <v>153</v>
      </c>
      <c r="J1152" s="25" t="s">
        <v>154</v>
      </c>
      <c r="K1152" s="25"/>
    </row>
    <row r="1153" spans="2:11" x14ac:dyDescent="0.25">
      <c r="B1153" s="23">
        <v>1151</v>
      </c>
      <c r="C1153" s="23" t="s">
        <v>2341</v>
      </c>
      <c r="D1153" s="23" t="s">
        <v>1865</v>
      </c>
      <c r="E1153" s="24" t="s">
        <v>2342</v>
      </c>
      <c r="F1153" s="23">
        <v>2</v>
      </c>
      <c r="G1153" s="23">
        <v>28</v>
      </c>
      <c r="H1153" s="23">
        <v>68</v>
      </c>
      <c r="I1153" s="23" t="s">
        <v>153</v>
      </c>
      <c r="J1153" s="23" t="s">
        <v>154</v>
      </c>
      <c r="K1153" s="23"/>
    </row>
    <row r="1154" spans="2:11" x14ac:dyDescent="0.25">
      <c r="B1154" s="25">
        <v>1152</v>
      </c>
      <c r="C1154" s="25" t="s">
        <v>2343</v>
      </c>
      <c r="D1154" s="25" t="s">
        <v>1865</v>
      </c>
      <c r="E1154" s="26" t="s">
        <v>2344</v>
      </c>
      <c r="F1154" s="25">
        <v>2</v>
      </c>
      <c r="G1154" s="25">
        <v>28</v>
      </c>
      <c r="H1154" s="25">
        <v>48</v>
      </c>
      <c r="I1154" s="25" t="s">
        <v>1888</v>
      </c>
      <c r="J1154" s="25" t="s">
        <v>154</v>
      </c>
      <c r="K1154" s="25"/>
    </row>
    <row r="1155" spans="2:11" x14ac:dyDescent="0.25">
      <c r="B1155" s="23">
        <v>1153</v>
      </c>
      <c r="C1155" s="23" t="s">
        <v>2345</v>
      </c>
      <c r="D1155" s="23" t="s">
        <v>1865</v>
      </c>
      <c r="E1155" s="24" t="s">
        <v>2346</v>
      </c>
      <c r="F1155" s="23">
        <v>2</v>
      </c>
      <c r="G1155" s="23">
        <v>28</v>
      </c>
      <c r="H1155" s="23">
        <v>43</v>
      </c>
      <c r="I1155" s="23" t="s">
        <v>1888</v>
      </c>
      <c r="J1155" s="23" t="s">
        <v>154</v>
      </c>
      <c r="K1155" s="23"/>
    </row>
    <row r="1156" spans="2:11" x14ac:dyDescent="0.25">
      <c r="B1156" s="25">
        <v>1154</v>
      </c>
      <c r="C1156" s="25" t="s">
        <v>2347</v>
      </c>
      <c r="D1156" s="25" t="s">
        <v>1865</v>
      </c>
      <c r="E1156" s="26" t="s">
        <v>2348</v>
      </c>
      <c r="F1156" s="25">
        <v>2</v>
      </c>
      <c r="G1156" s="25">
        <v>28</v>
      </c>
      <c r="H1156" s="25">
        <v>65</v>
      </c>
      <c r="I1156" s="25" t="s">
        <v>1888</v>
      </c>
      <c r="J1156" s="25" t="s">
        <v>154</v>
      </c>
      <c r="K1156" s="25"/>
    </row>
    <row r="1157" spans="2:11" ht="30" x14ac:dyDescent="0.25">
      <c r="B1157" s="23">
        <v>1155</v>
      </c>
      <c r="C1157" s="23" t="s">
        <v>2349</v>
      </c>
      <c r="D1157" s="23" t="s">
        <v>1865</v>
      </c>
      <c r="E1157" s="24" t="s">
        <v>2350</v>
      </c>
      <c r="F1157" s="23">
        <v>2</v>
      </c>
      <c r="G1157" s="23">
        <v>28</v>
      </c>
      <c r="H1157" s="23">
        <v>42</v>
      </c>
      <c r="I1157" s="23" t="s">
        <v>1888</v>
      </c>
      <c r="J1157" s="23" t="s">
        <v>154</v>
      </c>
      <c r="K1157" s="23"/>
    </row>
    <row r="1158" spans="2:11" ht="30" x14ac:dyDescent="0.25">
      <c r="B1158" s="25">
        <v>1156</v>
      </c>
      <c r="C1158" s="25" t="s">
        <v>2351</v>
      </c>
      <c r="D1158" s="25" t="s">
        <v>1865</v>
      </c>
      <c r="E1158" s="26" t="s">
        <v>2352</v>
      </c>
      <c r="F1158" s="25">
        <v>3</v>
      </c>
      <c r="G1158" s="25">
        <v>28</v>
      </c>
      <c r="H1158" s="25">
        <v>75</v>
      </c>
      <c r="I1158" s="25" t="s">
        <v>1750</v>
      </c>
      <c r="J1158" s="25" t="s">
        <v>154</v>
      </c>
      <c r="K1158" s="25"/>
    </row>
    <row r="1159" spans="2:11" x14ac:dyDescent="0.25">
      <c r="B1159" s="23">
        <v>1157</v>
      </c>
      <c r="C1159" s="23" t="s">
        <v>2353</v>
      </c>
      <c r="D1159" s="23" t="s">
        <v>1865</v>
      </c>
      <c r="E1159" s="24" t="s">
        <v>2354</v>
      </c>
      <c r="F1159" s="23">
        <v>3</v>
      </c>
      <c r="G1159" s="23">
        <v>28</v>
      </c>
      <c r="H1159" s="23">
        <v>62</v>
      </c>
      <c r="I1159" s="23" t="s">
        <v>1750</v>
      </c>
      <c r="J1159" s="23" t="s">
        <v>154</v>
      </c>
      <c r="K1159" s="23"/>
    </row>
    <row r="1160" spans="2:11" ht="30" x14ac:dyDescent="0.25">
      <c r="B1160" s="25">
        <v>1158</v>
      </c>
      <c r="C1160" s="25" t="s">
        <v>2355</v>
      </c>
      <c r="D1160" s="25" t="s">
        <v>1865</v>
      </c>
      <c r="E1160" s="26" t="s">
        <v>2356</v>
      </c>
      <c r="F1160" s="25">
        <v>3</v>
      </c>
      <c r="G1160" s="25">
        <v>28</v>
      </c>
      <c r="H1160" s="25">
        <v>76</v>
      </c>
      <c r="I1160" s="25" t="s">
        <v>153</v>
      </c>
      <c r="J1160" s="25" t="s">
        <v>154</v>
      </c>
      <c r="K1160" s="25"/>
    </row>
    <row r="1161" spans="2:11" x14ac:dyDescent="0.25">
      <c r="B1161" s="23">
        <v>1159</v>
      </c>
      <c r="C1161" s="23" t="s">
        <v>2357</v>
      </c>
      <c r="D1161" s="23" t="s">
        <v>1865</v>
      </c>
      <c r="E1161" s="24" t="s">
        <v>2358</v>
      </c>
      <c r="F1161" s="23">
        <v>3</v>
      </c>
      <c r="G1161" s="23">
        <v>28</v>
      </c>
      <c r="H1161" s="23">
        <v>82</v>
      </c>
      <c r="I1161" s="23" t="s">
        <v>153</v>
      </c>
      <c r="J1161" s="23" t="s">
        <v>154</v>
      </c>
      <c r="K1161" s="23"/>
    </row>
    <row r="1162" spans="2:11" x14ac:dyDescent="0.25">
      <c r="B1162" s="25">
        <v>1160</v>
      </c>
      <c r="C1162" s="25" t="s">
        <v>2359</v>
      </c>
      <c r="D1162" s="25" t="s">
        <v>1865</v>
      </c>
      <c r="E1162" s="26" t="s">
        <v>2360</v>
      </c>
      <c r="F1162" s="25">
        <v>3</v>
      </c>
      <c r="G1162" s="25">
        <v>28</v>
      </c>
      <c r="H1162" s="25">
        <v>97</v>
      </c>
      <c r="I1162" s="25" t="s">
        <v>153</v>
      </c>
      <c r="J1162" s="25" t="s">
        <v>154</v>
      </c>
      <c r="K1162" s="25"/>
    </row>
    <row r="1163" spans="2:11" ht="30" x14ac:dyDescent="0.25">
      <c r="B1163" s="23">
        <v>1161</v>
      </c>
      <c r="C1163" s="23" t="s">
        <v>2361</v>
      </c>
      <c r="D1163" s="23" t="s">
        <v>1865</v>
      </c>
      <c r="E1163" s="24" t="s">
        <v>2362</v>
      </c>
      <c r="F1163" s="23">
        <v>3</v>
      </c>
      <c r="G1163" s="23">
        <v>28</v>
      </c>
      <c r="H1163" s="23">
        <v>72</v>
      </c>
      <c r="I1163" s="23" t="s">
        <v>1888</v>
      </c>
      <c r="J1163" s="23" t="s">
        <v>154</v>
      </c>
      <c r="K1163" s="23"/>
    </row>
    <row r="1164" spans="2:11" x14ac:dyDescent="0.25">
      <c r="B1164" s="25">
        <v>1162</v>
      </c>
      <c r="C1164" s="25" t="s">
        <v>2363</v>
      </c>
      <c r="D1164" s="25" t="s">
        <v>1865</v>
      </c>
      <c r="E1164" s="26" t="s">
        <v>2364</v>
      </c>
      <c r="F1164" s="25">
        <v>3</v>
      </c>
      <c r="G1164" s="25">
        <v>28</v>
      </c>
      <c r="H1164" s="25">
        <v>63</v>
      </c>
      <c r="I1164" s="25" t="s">
        <v>1888</v>
      </c>
      <c r="J1164" s="25" t="s">
        <v>154</v>
      </c>
      <c r="K1164" s="25"/>
    </row>
    <row r="1165" spans="2:11" x14ac:dyDescent="0.25">
      <c r="B1165" s="23">
        <v>1163</v>
      </c>
      <c r="C1165" s="23" t="s">
        <v>2365</v>
      </c>
      <c r="D1165" s="23" t="s">
        <v>1865</v>
      </c>
      <c r="E1165" s="24" t="s">
        <v>2360</v>
      </c>
      <c r="F1165" s="23">
        <v>3</v>
      </c>
      <c r="G1165" s="23">
        <v>28</v>
      </c>
      <c r="H1165" s="23">
        <v>96</v>
      </c>
      <c r="I1165" s="23" t="s">
        <v>1888</v>
      </c>
      <c r="J1165" s="23" t="s">
        <v>154</v>
      </c>
      <c r="K1165" s="23"/>
    </row>
    <row r="1166" spans="2:11" ht="30" x14ac:dyDescent="0.25">
      <c r="B1166" s="25">
        <v>1164</v>
      </c>
      <c r="C1166" s="25" t="s">
        <v>2366</v>
      </c>
      <c r="D1166" s="25" t="s">
        <v>1865</v>
      </c>
      <c r="E1166" s="26" t="s">
        <v>2367</v>
      </c>
      <c r="F1166" s="25">
        <v>4</v>
      </c>
      <c r="G1166" s="25">
        <v>28</v>
      </c>
      <c r="H1166" s="25">
        <v>99</v>
      </c>
      <c r="I1166" s="25" t="s">
        <v>1750</v>
      </c>
      <c r="J1166" s="25" t="s">
        <v>154</v>
      </c>
      <c r="K1166" s="25"/>
    </row>
    <row r="1167" spans="2:11" x14ac:dyDescent="0.25">
      <c r="B1167" s="23">
        <v>1165</v>
      </c>
      <c r="C1167" s="23" t="s">
        <v>2368</v>
      </c>
      <c r="D1167" s="23" t="s">
        <v>1865</v>
      </c>
      <c r="E1167" s="24" t="s">
        <v>2369</v>
      </c>
      <c r="F1167" s="23">
        <v>4</v>
      </c>
      <c r="G1167" s="23">
        <v>28</v>
      </c>
      <c r="H1167" s="23">
        <v>80</v>
      </c>
      <c r="I1167" s="23" t="s">
        <v>1750</v>
      </c>
      <c r="J1167" s="23" t="s">
        <v>154</v>
      </c>
      <c r="K1167" s="23"/>
    </row>
    <row r="1168" spans="2:11" ht="30" x14ac:dyDescent="0.25">
      <c r="B1168" s="25">
        <v>1166</v>
      </c>
      <c r="C1168" s="25" t="s">
        <v>2370</v>
      </c>
      <c r="D1168" s="25" t="s">
        <v>1865</v>
      </c>
      <c r="E1168" s="26" t="s">
        <v>2371</v>
      </c>
      <c r="F1168" s="25">
        <v>4</v>
      </c>
      <c r="G1168" s="25">
        <v>28</v>
      </c>
      <c r="H1168" s="25">
        <v>99</v>
      </c>
      <c r="I1168" s="25" t="s">
        <v>153</v>
      </c>
      <c r="J1168" s="25" t="s">
        <v>154</v>
      </c>
      <c r="K1168" s="25"/>
    </row>
    <row r="1169" spans="2:11" x14ac:dyDescent="0.25">
      <c r="B1169" s="23">
        <v>1167</v>
      </c>
      <c r="C1169" s="23" t="s">
        <v>2372</v>
      </c>
      <c r="D1169" s="23" t="s">
        <v>1865</v>
      </c>
      <c r="E1169" s="24" t="s">
        <v>2373</v>
      </c>
      <c r="F1169" s="23">
        <v>4</v>
      </c>
      <c r="G1169" s="23">
        <v>28</v>
      </c>
      <c r="H1169" s="23">
        <v>85</v>
      </c>
      <c r="I1169" s="23" t="s">
        <v>153</v>
      </c>
      <c r="J1169" s="23" t="s">
        <v>154</v>
      </c>
      <c r="K1169" s="23"/>
    </row>
    <row r="1170" spans="2:11" ht="30" x14ac:dyDescent="0.25">
      <c r="B1170" s="25">
        <v>1168</v>
      </c>
      <c r="C1170" s="25" t="s">
        <v>2374</v>
      </c>
      <c r="D1170" s="25" t="s">
        <v>1865</v>
      </c>
      <c r="E1170" s="26" t="s">
        <v>2371</v>
      </c>
      <c r="F1170" s="25">
        <v>4</v>
      </c>
      <c r="G1170" s="25">
        <v>28</v>
      </c>
      <c r="H1170" s="25">
        <v>94</v>
      </c>
      <c r="I1170" s="25" t="s">
        <v>1888</v>
      </c>
      <c r="J1170" s="25" t="s">
        <v>154</v>
      </c>
      <c r="K1170" s="25"/>
    </row>
    <row r="1171" spans="2:11" x14ac:dyDescent="0.25">
      <c r="B1171" s="23">
        <v>1169</v>
      </c>
      <c r="C1171" s="23" t="s">
        <v>2375</v>
      </c>
      <c r="D1171" s="23" t="s">
        <v>1865</v>
      </c>
      <c r="E1171" s="24" t="s">
        <v>2376</v>
      </c>
      <c r="F1171" s="23">
        <v>4</v>
      </c>
      <c r="G1171" s="23">
        <v>28</v>
      </c>
      <c r="H1171" s="23">
        <v>83</v>
      </c>
      <c r="I1171" s="23" t="s">
        <v>1888</v>
      </c>
      <c r="J1171" s="23" t="s">
        <v>154</v>
      </c>
      <c r="K1171" s="23"/>
    </row>
    <row r="1172" spans="2:11" x14ac:dyDescent="0.25">
      <c r="B1172" s="25">
        <v>1170</v>
      </c>
      <c r="C1172" s="25" t="s">
        <v>2377</v>
      </c>
      <c r="D1172" s="25" t="s">
        <v>1865</v>
      </c>
      <c r="E1172" s="26" t="s">
        <v>2378</v>
      </c>
      <c r="F1172" s="25">
        <v>4</v>
      </c>
      <c r="G1172" s="25">
        <v>28</v>
      </c>
      <c r="H1172" s="25">
        <v>131</v>
      </c>
      <c r="I1172" s="25" t="s">
        <v>1888</v>
      </c>
      <c r="J1172" s="25" t="s">
        <v>154</v>
      </c>
      <c r="K1172" s="25"/>
    </row>
    <row r="1173" spans="2:11" x14ac:dyDescent="0.25">
      <c r="B1173" s="23">
        <v>1171</v>
      </c>
      <c r="C1173" s="23" t="s">
        <v>2379</v>
      </c>
      <c r="D1173" s="23" t="s">
        <v>1865</v>
      </c>
      <c r="E1173" s="24" t="s">
        <v>2380</v>
      </c>
      <c r="F1173" s="23">
        <v>6</v>
      </c>
      <c r="G1173" s="23">
        <v>28</v>
      </c>
      <c r="H1173" s="23">
        <v>126</v>
      </c>
      <c r="I1173" s="23" t="s">
        <v>1888</v>
      </c>
      <c r="J1173" s="23" t="s">
        <v>154</v>
      </c>
      <c r="K1173" s="23"/>
    </row>
    <row r="1174" spans="2:11" x14ac:dyDescent="0.25">
      <c r="B1174" s="25">
        <v>1172</v>
      </c>
      <c r="C1174" s="25" t="s">
        <v>2381</v>
      </c>
      <c r="D1174" s="25" t="s">
        <v>1865</v>
      </c>
      <c r="E1174" s="26" t="s">
        <v>2382</v>
      </c>
      <c r="F1174" s="25">
        <v>6</v>
      </c>
      <c r="G1174" s="25">
        <v>28</v>
      </c>
      <c r="H1174" s="25">
        <v>194</v>
      </c>
      <c r="I1174" s="25" t="s">
        <v>1888</v>
      </c>
      <c r="J1174" s="25" t="s">
        <v>154</v>
      </c>
      <c r="K1174" s="25"/>
    </row>
    <row r="1175" spans="2:11" x14ac:dyDescent="0.25">
      <c r="B1175" s="23">
        <v>1173</v>
      </c>
      <c r="C1175" s="23" t="s">
        <v>2383</v>
      </c>
      <c r="D1175" s="23" t="s">
        <v>1865</v>
      </c>
      <c r="E1175" s="24" t="s">
        <v>2384</v>
      </c>
      <c r="F1175" s="23">
        <v>8</v>
      </c>
      <c r="G1175" s="23">
        <v>28</v>
      </c>
      <c r="H1175" s="23">
        <v>250</v>
      </c>
      <c r="I1175" s="23" t="s">
        <v>1888</v>
      </c>
      <c r="J1175" s="23" t="s">
        <v>154</v>
      </c>
      <c r="K1175" s="23"/>
    </row>
    <row r="1176" spans="2:11" ht="30" x14ac:dyDescent="0.25">
      <c r="B1176" s="25">
        <v>1174</v>
      </c>
      <c r="C1176" s="25" t="s">
        <v>2385</v>
      </c>
      <c r="D1176" s="25" t="s">
        <v>1865</v>
      </c>
      <c r="E1176" s="26" t="s">
        <v>2386</v>
      </c>
      <c r="F1176" s="25">
        <v>1</v>
      </c>
      <c r="G1176" s="25">
        <v>30</v>
      </c>
      <c r="H1176" s="25">
        <v>28</v>
      </c>
      <c r="I1176" s="25" t="s">
        <v>1750</v>
      </c>
      <c r="J1176" s="25" t="s">
        <v>154</v>
      </c>
      <c r="K1176" s="25"/>
    </row>
    <row r="1177" spans="2:11" x14ac:dyDescent="0.25">
      <c r="B1177" s="23">
        <v>1175</v>
      </c>
      <c r="C1177" s="23" t="s">
        <v>2387</v>
      </c>
      <c r="D1177" s="23" t="s">
        <v>1865</v>
      </c>
      <c r="E1177" s="24" t="s">
        <v>2388</v>
      </c>
      <c r="F1177" s="23">
        <v>1</v>
      </c>
      <c r="G1177" s="23">
        <v>30</v>
      </c>
      <c r="H1177" s="23">
        <v>24</v>
      </c>
      <c r="I1177" s="23" t="s">
        <v>1750</v>
      </c>
      <c r="J1177" s="23" t="s">
        <v>154</v>
      </c>
      <c r="K1177" s="23"/>
    </row>
    <row r="1178" spans="2:11" x14ac:dyDescent="0.25">
      <c r="B1178" s="25">
        <v>1176</v>
      </c>
      <c r="C1178" s="25" t="s">
        <v>2389</v>
      </c>
      <c r="D1178" s="25" t="s">
        <v>1865</v>
      </c>
      <c r="E1178" s="26" t="s">
        <v>2390</v>
      </c>
      <c r="F1178" s="25">
        <v>1</v>
      </c>
      <c r="G1178" s="25">
        <v>30</v>
      </c>
      <c r="H1178" s="25">
        <v>29</v>
      </c>
      <c r="I1178" s="25" t="s">
        <v>153</v>
      </c>
      <c r="J1178" s="25" t="s">
        <v>154</v>
      </c>
      <c r="K1178" s="25"/>
    </row>
    <row r="1179" spans="2:11" x14ac:dyDescent="0.25">
      <c r="B1179" s="23">
        <v>1177</v>
      </c>
      <c r="C1179" s="23" t="s">
        <v>2391</v>
      </c>
      <c r="D1179" s="23" t="s">
        <v>1865</v>
      </c>
      <c r="E1179" s="24" t="s">
        <v>2392</v>
      </c>
      <c r="F1179" s="23">
        <v>1</v>
      </c>
      <c r="G1179" s="23">
        <v>30</v>
      </c>
      <c r="H1179" s="23">
        <v>34</v>
      </c>
      <c r="I1179" s="23" t="s">
        <v>153</v>
      </c>
      <c r="J1179" s="23" t="s">
        <v>154</v>
      </c>
      <c r="K1179" s="23"/>
    </row>
    <row r="1180" spans="2:11" x14ac:dyDescent="0.25">
      <c r="B1180" s="25">
        <v>1178</v>
      </c>
      <c r="C1180" s="25" t="s">
        <v>2393</v>
      </c>
      <c r="D1180" s="25" t="s">
        <v>1865</v>
      </c>
      <c r="E1180" s="26" t="s">
        <v>2394</v>
      </c>
      <c r="F1180" s="25">
        <v>1</v>
      </c>
      <c r="G1180" s="25">
        <v>30</v>
      </c>
      <c r="H1180" s="25">
        <v>26</v>
      </c>
      <c r="I1180" s="25" t="s">
        <v>153</v>
      </c>
      <c r="J1180" s="25" t="s">
        <v>154</v>
      </c>
      <c r="K1180" s="25"/>
    </row>
    <row r="1181" spans="2:11" ht="30" x14ac:dyDescent="0.25">
      <c r="B1181" s="23">
        <v>1179</v>
      </c>
      <c r="C1181" s="23" t="s">
        <v>2395</v>
      </c>
      <c r="D1181" s="23" t="s">
        <v>1865</v>
      </c>
      <c r="E1181" s="24" t="s">
        <v>2396</v>
      </c>
      <c r="F1181" s="23">
        <v>1</v>
      </c>
      <c r="G1181" s="23">
        <v>30</v>
      </c>
      <c r="H1181" s="23">
        <v>28</v>
      </c>
      <c r="I1181" s="23" t="s">
        <v>153</v>
      </c>
      <c r="J1181" s="23" t="s">
        <v>154</v>
      </c>
      <c r="K1181" s="23"/>
    </row>
    <row r="1182" spans="2:11" ht="30" x14ac:dyDescent="0.25">
      <c r="B1182" s="25">
        <v>1180</v>
      </c>
      <c r="C1182" s="25" t="s">
        <v>2397</v>
      </c>
      <c r="D1182" s="25" t="s">
        <v>1865</v>
      </c>
      <c r="E1182" s="26" t="s">
        <v>2398</v>
      </c>
      <c r="F1182" s="25">
        <v>1</v>
      </c>
      <c r="G1182" s="25">
        <v>30</v>
      </c>
      <c r="H1182" s="25">
        <v>27</v>
      </c>
      <c r="I1182" s="25" t="s">
        <v>153</v>
      </c>
      <c r="J1182" s="25" t="s">
        <v>154</v>
      </c>
      <c r="K1182" s="25"/>
    </row>
    <row r="1183" spans="2:11" ht="30" x14ac:dyDescent="0.25">
      <c r="B1183" s="23">
        <v>1181</v>
      </c>
      <c r="C1183" s="23" t="s">
        <v>2399</v>
      </c>
      <c r="D1183" s="23" t="s">
        <v>1865</v>
      </c>
      <c r="E1183" s="24" t="s">
        <v>2400</v>
      </c>
      <c r="F1183" s="23">
        <v>1</v>
      </c>
      <c r="G1183" s="23">
        <v>30</v>
      </c>
      <c r="H1183" s="23">
        <v>27</v>
      </c>
      <c r="I1183" s="23" t="s">
        <v>153</v>
      </c>
      <c r="J1183" s="23" t="s">
        <v>154</v>
      </c>
      <c r="K1183" s="23"/>
    </row>
    <row r="1184" spans="2:11" ht="30" x14ac:dyDescent="0.25">
      <c r="B1184" s="25">
        <v>1182</v>
      </c>
      <c r="C1184" s="25" t="s">
        <v>2401</v>
      </c>
      <c r="D1184" s="25" t="s">
        <v>1865</v>
      </c>
      <c r="E1184" s="26" t="s">
        <v>2402</v>
      </c>
      <c r="F1184" s="25">
        <v>1</v>
      </c>
      <c r="G1184" s="25">
        <v>30</v>
      </c>
      <c r="H1184" s="25">
        <v>27</v>
      </c>
      <c r="I1184" s="25" t="s">
        <v>1888</v>
      </c>
      <c r="J1184" s="25" t="s">
        <v>154</v>
      </c>
      <c r="K1184" s="25"/>
    </row>
    <row r="1185" spans="2:11" x14ac:dyDescent="0.25">
      <c r="B1185" s="23">
        <v>1183</v>
      </c>
      <c r="C1185" s="23" t="s">
        <v>2403</v>
      </c>
      <c r="D1185" s="23" t="s">
        <v>1865</v>
      </c>
      <c r="E1185" s="24" t="s">
        <v>2392</v>
      </c>
      <c r="F1185" s="23">
        <v>1</v>
      </c>
      <c r="G1185" s="23">
        <v>30</v>
      </c>
      <c r="H1185" s="23">
        <v>32</v>
      </c>
      <c r="I1185" s="23" t="s">
        <v>1888</v>
      </c>
      <c r="J1185" s="23" t="s">
        <v>154</v>
      </c>
      <c r="K1185" s="23"/>
    </row>
    <row r="1186" spans="2:11" x14ac:dyDescent="0.25">
      <c r="B1186" s="25">
        <v>1184</v>
      </c>
      <c r="C1186" s="25" t="s">
        <v>2404</v>
      </c>
      <c r="D1186" s="25" t="s">
        <v>1865</v>
      </c>
      <c r="E1186" s="26" t="s">
        <v>2405</v>
      </c>
      <c r="F1186" s="25">
        <v>1</v>
      </c>
      <c r="G1186" s="25">
        <v>30</v>
      </c>
      <c r="H1186" s="25">
        <v>24</v>
      </c>
      <c r="I1186" s="25" t="s">
        <v>1888</v>
      </c>
      <c r="J1186" s="25" t="s">
        <v>154</v>
      </c>
      <c r="K1186" s="25"/>
    </row>
    <row r="1187" spans="2:11" ht="30" x14ac:dyDescent="0.25">
      <c r="B1187" s="23">
        <v>1185</v>
      </c>
      <c r="C1187" s="23" t="s">
        <v>2406</v>
      </c>
      <c r="D1187" s="23" t="s">
        <v>1865</v>
      </c>
      <c r="E1187" s="24" t="s">
        <v>2396</v>
      </c>
      <c r="F1187" s="23">
        <v>1</v>
      </c>
      <c r="G1187" s="23">
        <v>30</v>
      </c>
      <c r="H1187" s="23">
        <v>26</v>
      </c>
      <c r="I1187" s="23" t="s">
        <v>1888</v>
      </c>
      <c r="J1187" s="23" t="s">
        <v>154</v>
      </c>
      <c r="K1187" s="23"/>
    </row>
    <row r="1188" spans="2:11" x14ac:dyDescent="0.25">
      <c r="B1188" s="25">
        <v>1186</v>
      </c>
      <c r="C1188" s="25" t="s">
        <v>2407</v>
      </c>
      <c r="D1188" s="25" t="s">
        <v>1865</v>
      </c>
      <c r="E1188" s="26" t="s">
        <v>2408</v>
      </c>
      <c r="F1188" s="25">
        <v>1</v>
      </c>
      <c r="G1188" s="25">
        <v>30</v>
      </c>
      <c r="H1188" s="25">
        <v>23</v>
      </c>
      <c r="I1188" s="25" t="s">
        <v>1888</v>
      </c>
      <c r="J1188" s="25" t="s">
        <v>154</v>
      </c>
      <c r="K1188" s="25"/>
    </row>
    <row r="1189" spans="2:11" ht="30" x14ac:dyDescent="0.25">
      <c r="B1189" s="23">
        <v>1187</v>
      </c>
      <c r="C1189" s="23" t="s">
        <v>2409</v>
      </c>
      <c r="D1189" s="23" t="s">
        <v>1865</v>
      </c>
      <c r="E1189" s="24" t="s">
        <v>2398</v>
      </c>
      <c r="F1189" s="23">
        <v>1</v>
      </c>
      <c r="G1189" s="23">
        <v>30</v>
      </c>
      <c r="H1189" s="23">
        <v>26</v>
      </c>
      <c r="I1189" s="23" t="s">
        <v>1888</v>
      </c>
      <c r="J1189" s="23" t="s">
        <v>154</v>
      </c>
      <c r="K1189" s="23"/>
    </row>
    <row r="1190" spans="2:11" x14ac:dyDescent="0.25">
      <c r="B1190" s="25">
        <v>1188</v>
      </c>
      <c r="C1190" s="25" t="s">
        <v>2410</v>
      </c>
      <c r="D1190" s="25" t="s">
        <v>1865</v>
      </c>
      <c r="E1190" s="26" t="s">
        <v>2411</v>
      </c>
      <c r="F1190" s="25">
        <v>1</v>
      </c>
      <c r="G1190" s="25">
        <v>30</v>
      </c>
      <c r="H1190" s="25">
        <v>23</v>
      </c>
      <c r="I1190" s="25" t="s">
        <v>1888</v>
      </c>
      <c r="J1190" s="25" t="s">
        <v>154</v>
      </c>
      <c r="K1190" s="25"/>
    </row>
    <row r="1191" spans="2:11" ht="30" x14ac:dyDescent="0.25">
      <c r="B1191" s="23">
        <v>1189</v>
      </c>
      <c r="C1191" s="23" t="s">
        <v>2412</v>
      </c>
      <c r="D1191" s="23" t="s">
        <v>1865</v>
      </c>
      <c r="E1191" s="24" t="s">
        <v>2400</v>
      </c>
      <c r="F1191" s="23">
        <v>1</v>
      </c>
      <c r="G1191" s="23">
        <v>30</v>
      </c>
      <c r="H1191" s="23">
        <v>25</v>
      </c>
      <c r="I1191" s="23" t="s">
        <v>1888</v>
      </c>
      <c r="J1191" s="23" t="s">
        <v>154</v>
      </c>
      <c r="K1191" s="23"/>
    </row>
    <row r="1192" spans="2:11" x14ac:dyDescent="0.25">
      <c r="B1192" s="25">
        <v>1190</v>
      </c>
      <c r="C1192" s="25" t="s">
        <v>2413</v>
      </c>
      <c r="D1192" s="25" t="s">
        <v>1865</v>
      </c>
      <c r="E1192" s="26" t="s">
        <v>2414</v>
      </c>
      <c r="F1192" s="25">
        <v>1</v>
      </c>
      <c r="G1192" s="25">
        <v>30</v>
      </c>
      <c r="H1192" s="25">
        <v>22</v>
      </c>
      <c r="I1192" s="25" t="s">
        <v>1888</v>
      </c>
      <c r="J1192" s="25" t="s">
        <v>154</v>
      </c>
      <c r="K1192" s="25"/>
    </row>
    <row r="1193" spans="2:11" ht="30" x14ac:dyDescent="0.25">
      <c r="B1193" s="23">
        <v>1191</v>
      </c>
      <c r="C1193" s="23" t="s">
        <v>2415</v>
      </c>
      <c r="D1193" s="23" t="s">
        <v>1865</v>
      </c>
      <c r="E1193" s="24" t="s">
        <v>2416</v>
      </c>
      <c r="F1193" s="23">
        <v>2</v>
      </c>
      <c r="G1193" s="23">
        <v>30</v>
      </c>
      <c r="H1193" s="23">
        <v>56</v>
      </c>
      <c r="I1193" s="23" t="s">
        <v>1750</v>
      </c>
      <c r="J1193" s="23" t="s">
        <v>154</v>
      </c>
      <c r="K1193" s="23"/>
    </row>
    <row r="1194" spans="2:11" x14ac:dyDescent="0.25">
      <c r="B1194" s="25">
        <v>1192</v>
      </c>
      <c r="C1194" s="25" t="s">
        <v>2417</v>
      </c>
      <c r="D1194" s="25" t="s">
        <v>1865</v>
      </c>
      <c r="E1194" s="26" t="s">
        <v>2418</v>
      </c>
      <c r="F1194" s="25">
        <v>2</v>
      </c>
      <c r="G1194" s="25">
        <v>30</v>
      </c>
      <c r="H1194" s="25">
        <v>43</v>
      </c>
      <c r="I1194" s="25" t="s">
        <v>1750</v>
      </c>
      <c r="J1194" s="25" t="s">
        <v>154</v>
      </c>
      <c r="K1194" s="25"/>
    </row>
    <row r="1195" spans="2:11" ht="30" x14ac:dyDescent="0.25">
      <c r="B1195" s="23">
        <v>1193</v>
      </c>
      <c r="C1195" s="23" t="s">
        <v>2419</v>
      </c>
      <c r="D1195" s="23" t="s">
        <v>1865</v>
      </c>
      <c r="E1195" s="24" t="s">
        <v>2420</v>
      </c>
      <c r="F1195" s="23">
        <v>2</v>
      </c>
      <c r="G1195" s="23">
        <v>30</v>
      </c>
      <c r="H1195" s="23">
        <v>55</v>
      </c>
      <c r="I1195" s="23" t="s">
        <v>153</v>
      </c>
      <c r="J1195" s="23" t="s">
        <v>154</v>
      </c>
      <c r="K1195" s="23"/>
    </row>
    <row r="1196" spans="2:11" x14ac:dyDescent="0.25">
      <c r="B1196" s="25">
        <v>1194</v>
      </c>
      <c r="C1196" s="25" t="s">
        <v>2421</v>
      </c>
      <c r="D1196" s="25" t="s">
        <v>1865</v>
      </c>
      <c r="E1196" s="26" t="s">
        <v>2422</v>
      </c>
      <c r="F1196" s="25">
        <v>2</v>
      </c>
      <c r="G1196" s="25">
        <v>30</v>
      </c>
      <c r="H1196" s="25">
        <v>62</v>
      </c>
      <c r="I1196" s="25" t="s">
        <v>153</v>
      </c>
      <c r="J1196" s="25" t="s">
        <v>154</v>
      </c>
      <c r="K1196" s="25"/>
    </row>
    <row r="1197" spans="2:11" x14ac:dyDescent="0.25">
      <c r="B1197" s="23">
        <v>1195</v>
      </c>
      <c r="C1197" s="23" t="s">
        <v>2423</v>
      </c>
      <c r="D1197" s="23" t="s">
        <v>1865</v>
      </c>
      <c r="E1197" s="24" t="s">
        <v>2424</v>
      </c>
      <c r="F1197" s="23">
        <v>2</v>
      </c>
      <c r="G1197" s="23">
        <v>30</v>
      </c>
      <c r="H1197" s="23">
        <v>49</v>
      </c>
      <c r="I1197" s="23" t="s">
        <v>153</v>
      </c>
      <c r="J1197" s="23" t="s">
        <v>154</v>
      </c>
      <c r="K1197" s="23"/>
    </row>
    <row r="1198" spans="2:11" ht="30" x14ac:dyDescent="0.25">
      <c r="B1198" s="25">
        <v>1196</v>
      </c>
      <c r="C1198" s="25" t="s">
        <v>2425</v>
      </c>
      <c r="D1198" s="25" t="s">
        <v>1865</v>
      </c>
      <c r="E1198" s="26" t="s">
        <v>2426</v>
      </c>
      <c r="F1198" s="25">
        <v>2</v>
      </c>
      <c r="G1198" s="25">
        <v>30</v>
      </c>
      <c r="H1198" s="25">
        <v>53</v>
      </c>
      <c r="I1198" s="25" t="s">
        <v>153</v>
      </c>
      <c r="J1198" s="25" t="s">
        <v>154</v>
      </c>
      <c r="K1198" s="25"/>
    </row>
    <row r="1199" spans="2:11" x14ac:dyDescent="0.25">
      <c r="B1199" s="23">
        <v>1197</v>
      </c>
      <c r="C1199" s="23" t="s">
        <v>2427</v>
      </c>
      <c r="D1199" s="23" t="s">
        <v>1865</v>
      </c>
      <c r="E1199" s="24" t="s">
        <v>2428</v>
      </c>
      <c r="F1199" s="23">
        <v>2</v>
      </c>
      <c r="G1199" s="23">
        <v>30</v>
      </c>
      <c r="H1199" s="23">
        <v>46</v>
      </c>
      <c r="I1199" s="23" t="s">
        <v>153</v>
      </c>
      <c r="J1199" s="23" t="s">
        <v>154</v>
      </c>
      <c r="K1199" s="23"/>
    </row>
    <row r="1200" spans="2:11" ht="30" x14ac:dyDescent="0.25">
      <c r="B1200" s="25">
        <v>1198</v>
      </c>
      <c r="C1200" s="25" t="s">
        <v>2429</v>
      </c>
      <c r="D1200" s="25" t="s">
        <v>1865</v>
      </c>
      <c r="E1200" s="26" t="s">
        <v>2420</v>
      </c>
      <c r="F1200" s="25">
        <v>2</v>
      </c>
      <c r="G1200" s="25">
        <v>30</v>
      </c>
      <c r="H1200" s="25">
        <v>52</v>
      </c>
      <c r="I1200" s="25" t="s">
        <v>1888</v>
      </c>
      <c r="J1200" s="25" t="s">
        <v>154</v>
      </c>
      <c r="K1200" s="25"/>
    </row>
    <row r="1201" spans="2:11" x14ac:dyDescent="0.25">
      <c r="B1201" s="23">
        <v>1199</v>
      </c>
      <c r="C1201" s="23" t="s">
        <v>2430</v>
      </c>
      <c r="D1201" s="23" t="s">
        <v>1865</v>
      </c>
      <c r="E1201" s="24" t="s">
        <v>2431</v>
      </c>
      <c r="F1201" s="23">
        <v>2</v>
      </c>
      <c r="G1201" s="23">
        <v>30</v>
      </c>
      <c r="H1201" s="23">
        <v>45</v>
      </c>
      <c r="I1201" s="23" t="s">
        <v>1888</v>
      </c>
      <c r="J1201" s="23" t="s">
        <v>154</v>
      </c>
      <c r="K1201" s="23"/>
    </row>
    <row r="1202" spans="2:11" x14ac:dyDescent="0.25">
      <c r="B1202" s="25">
        <v>1200</v>
      </c>
      <c r="C1202" s="25" t="s">
        <v>2432</v>
      </c>
      <c r="D1202" s="25" t="s">
        <v>1865</v>
      </c>
      <c r="E1202" s="26" t="s">
        <v>2433</v>
      </c>
      <c r="F1202" s="25">
        <v>2</v>
      </c>
      <c r="G1202" s="25">
        <v>30</v>
      </c>
      <c r="H1202" s="25">
        <v>70</v>
      </c>
      <c r="I1202" s="25" t="s">
        <v>1888</v>
      </c>
      <c r="J1202" s="25" t="s">
        <v>154</v>
      </c>
      <c r="K1202" s="25"/>
    </row>
    <row r="1203" spans="2:11" ht="30" x14ac:dyDescent="0.25">
      <c r="B1203" s="23">
        <v>1201</v>
      </c>
      <c r="C1203" s="23" t="s">
        <v>2434</v>
      </c>
      <c r="D1203" s="23" t="s">
        <v>1865</v>
      </c>
      <c r="E1203" s="24" t="s">
        <v>2435</v>
      </c>
      <c r="F1203" s="23">
        <v>2</v>
      </c>
      <c r="G1203" s="23">
        <v>30</v>
      </c>
      <c r="H1203" s="23">
        <v>51</v>
      </c>
      <c r="I1203" s="23" t="s">
        <v>1888</v>
      </c>
      <c r="J1203" s="23" t="s">
        <v>154</v>
      </c>
      <c r="K1203" s="23"/>
    </row>
    <row r="1204" spans="2:11" x14ac:dyDescent="0.25">
      <c r="B1204" s="25">
        <v>1202</v>
      </c>
      <c r="C1204" s="25" t="s">
        <v>2436</v>
      </c>
      <c r="D1204" s="25" t="s">
        <v>1865</v>
      </c>
      <c r="E1204" s="26" t="s">
        <v>2437</v>
      </c>
      <c r="F1204" s="25">
        <v>2</v>
      </c>
      <c r="G1204" s="25">
        <v>30</v>
      </c>
      <c r="H1204" s="25">
        <v>45</v>
      </c>
      <c r="I1204" s="25" t="s">
        <v>1888</v>
      </c>
      <c r="J1204" s="25" t="s">
        <v>154</v>
      </c>
      <c r="K1204" s="25"/>
    </row>
    <row r="1205" spans="2:11" ht="30" x14ac:dyDescent="0.25">
      <c r="B1205" s="23">
        <v>1203</v>
      </c>
      <c r="C1205" s="23" t="s">
        <v>2438</v>
      </c>
      <c r="D1205" s="23" t="s">
        <v>1865</v>
      </c>
      <c r="E1205" s="24" t="s">
        <v>2439</v>
      </c>
      <c r="F1205" s="23">
        <v>3</v>
      </c>
      <c r="G1205" s="23">
        <v>30</v>
      </c>
      <c r="H1205" s="23">
        <v>83</v>
      </c>
      <c r="I1205" s="23" t="s">
        <v>1750</v>
      </c>
      <c r="J1205" s="23" t="s">
        <v>154</v>
      </c>
      <c r="K1205" s="23"/>
    </row>
    <row r="1206" spans="2:11" x14ac:dyDescent="0.25">
      <c r="B1206" s="25">
        <v>1204</v>
      </c>
      <c r="C1206" s="25" t="s">
        <v>2440</v>
      </c>
      <c r="D1206" s="25" t="s">
        <v>1865</v>
      </c>
      <c r="E1206" s="26" t="s">
        <v>2441</v>
      </c>
      <c r="F1206" s="25">
        <v>3</v>
      </c>
      <c r="G1206" s="25">
        <v>30</v>
      </c>
      <c r="H1206" s="25">
        <v>67</v>
      </c>
      <c r="I1206" s="25" t="s">
        <v>1750</v>
      </c>
      <c r="J1206" s="25" t="s">
        <v>154</v>
      </c>
      <c r="K1206" s="25"/>
    </row>
    <row r="1207" spans="2:11" ht="30" x14ac:dyDescent="0.25">
      <c r="B1207" s="23">
        <v>1205</v>
      </c>
      <c r="C1207" s="23" t="s">
        <v>2442</v>
      </c>
      <c r="D1207" s="23" t="s">
        <v>1865</v>
      </c>
      <c r="E1207" s="24" t="s">
        <v>2443</v>
      </c>
      <c r="F1207" s="23">
        <v>3</v>
      </c>
      <c r="G1207" s="23">
        <v>30</v>
      </c>
      <c r="H1207" s="23">
        <v>81</v>
      </c>
      <c r="I1207" s="23" t="s">
        <v>153</v>
      </c>
      <c r="J1207" s="23" t="s">
        <v>154</v>
      </c>
      <c r="K1207" s="23"/>
    </row>
    <row r="1208" spans="2:11" x14ac:dyDescent="0.25">
      <c r="B1208" s="25">
        <v>1206</v>
      </c>
      <c r="C1208" s="25" t="s">
        <v>2444</v>
      </c>
      <c r="D1208" s="25" t="s">
        <v>1865</v>
      </c>
      <c r="E1208" s="26" t="s">
        <v>2445</v>
      </c>
      <c r="F1208" s="25">
        <v>3</v>
      </c>
      <c r="G1208" s="25">
        <v>30</v>
      </c>
      <c r="H1208" s="25">
        <v>86</v>
      </c>
      <c r="I1208" s="25" t="s">
        <v>153</v>
      </c>
      <c r="J1208" s="25" t="s">
        <v>154</v>
      </c>
      <c r="K1208" s="25"/>
    </row>
    <row r="1209" spans="2:11" x14ac:dyDescent="0.25">
      <c r="B1209" s="23">
        <v>1207</v>
      </c>
      <c r="C1209" s="23" t="s">
        <v>2446</v>
      </c>
      <c r="D1209" s="23" t="s">
        <v>1865</v>
      </c>
      <c r="E1209" s="24" t="s">
        <v>2447</v>
      </c>
      <c r="F1209" s="23">
        <v>3</v>
      </c>
      <c r="G1209" s="23">
        <v>30</v>
      </c>
      <c r="H1209" s="23">
        <v>71</v>
      </c>
      <c r="I1209" s="23" t="s">
        <v>153</v>
      </c>
      <c r="J1209" s="23" t="s">
        <v>154</v>
      </c>
      <c r="K1209" s="23"/>
    </row>
    <row r="1210" spans="2:11" ht="30" x14ac:dyDescent="0.25">
      <c r="B1210" s="25">
        <v>1208</v>
      </c>
      <c r="C1210" s="25" t="s">
        <v>2448</v>
      </c>
      <c r="D1210" s="25" t="s">
        <v>1865</v>
      </c>
      <c r="E1210" s="26" t="s">
        <v>2449</v>
      </c>
      <c r="F1210" s="25">
        <v>3</v>
      </c>
      <c r="G1210" s="25">
        <v>30</v>
      </c>
      <c r="H1210" s="25">
        <v>84</v>
      </c>
      <c r="I1210" s="25" t="s">
        <v>153</v>
      </c>
      <c r="J1210" s="25" t="s">
        <v>154</v>
      </c>
      <c r="K1210" s="25"/>
    </row>
    <row r="1211" spans="2:11" ht="30" x14ac:dyDescent="0.25">
      <c r="B1211" s="23">
        <v>1209</v>
      </c>
      <c r="C1211" s="23" t="s">
        <v>2450</v>
      </c>
      <c r="D1211" s="23" t="s">
        <v>1865</v>
      </c>
      <c r="E1211" s="24" t="s">
        <v>2451</v>
      </c>
      <c r="F1211" s="23">
        <v>3</v>
      </c>
      <c r="G1211" s="23">
        <v>30</v>
      </c>
      <c r="H1211" s="23">
        <v>96</v>
      </c>
      <c r="I1211" s="23" t="s">
        <v>153</v>
      </c>
      <c r="J1211" s="23" t="s">
        <v>154</v>
      </c>
      <c r="K1211" s="23"/>
    </row>
    <row r="1212" spans="2:11" ht="30" x14ac:dyDescent="0.25">
      <c r="B1212" s="25">
        <v>1210</v>
      </c>
      <c r="C1212" s="25" t="s">
        <v>2452</v>
      </c>
      <c r="D1212" s="25" t="s">
        <v>1865</v>
      </c>
      <c r="E1212" s="26" t="s">
        <v>2453</v>
      </c>
      <c r="F1212" s="25">
        <v>3</v>
      </c>
      <c r="G1212" s="25">
        <v>30</v>
      </c>
      <c r="H1212" s="25">
        <v>75</v>
      </c>
      <c r="I1212" s="25" t="s">
        <v>153</v>
      </c>
      <c r="J1212" s="25" t="s">
        <v>154</v>
      </c>
      <c r="K1212" s="25"/>
    </row>
    <row r="1213" spans="2:11" ht="30" x14ac:dyDescent="0.25">
      <c r="B1213" s="23">
        <v>1211</v>
      </c>
      <c r="C1213" s="23" t="s">
        <v>2454</v>
      </c>
      <c r="D1213" s="23" t="s">
        <v>1865</v>
      </c>
      <c r="E1213" s="24" t="s">
        <v>2455</v>
      </c>
      <c r="F1213" s="23">
        <v>3</v>
      </c>
      <c r="G1213" s="23">
        <v>30</v>
      </c>
      <c r="H1213" s="23">
        <v>77</v>
      </c>
      <c r="I1213" s="23" t="s">
        <v>1888</v>
      </c>
      <c r="J1213" s="23" t="s">
        <v>154</v>
      </c>
      <c r="K1213" s="23"/>
    </row>
    <row r="1214" spans="2:11" x14ac:dyDescent="0.25">
      <c r="B1214" s="25">
        <v>1212</v>
      </c>
      <c r="C1214" s="25" t="s">
        <v>2456</v>
      </c>
      <c r="D1214" s="25" t="s">
        <v>1865</v>
      </c>
      <c r="E1214" s="26" t="s">
        <v>2457</v>
      </c>
      <c r="F1214" s="25">
        <v>3</v>
      </c>
      <c r="G1214" s="25">
        <v>30</v>
      </c>
      <c r="H1214" s="25">
        <v>68</v>
      </c>
      <c r="I1214" s="25" t="s">
        <v>1888</v>
      </c>
      <c r="J1214" s="25" t="s">
        <v>154</v>
      </c>
      <c r="K1214" s="25"/>
    </row>
    <row r="1215" spans="2:11" x14ac:dyDescent="0.25">
      <c r="B1215" s="23">
        <v>1213</v>
      </c>
      <c r="C1215" s="23" t="s">
        <v>2458</v>
      </c>
      <c r="D1215" s="23" t="s">
        <v>1865</v>
      </c>
      <c r="E1215" s="24" t="s">
        <v>2459</v>
      </c>
      <c r="F1215" s="23">
        <v>3</v>
      </c>
      <c r="G1215" s="23">
        <v>30</v>
      </c>
      <c r="H1215" s="23">
        <v>104</v>
      </c>
      <c r="I1215" s="23" t="s">
        <v>1888</v>
      </c>
      <c r="J1215" s="23" t="s">
        <v>154</v>
      </c>
      <c r="K1215" s="23"/>
    </row>
    <row r="1216" spans="2:11" ht="30" x14ac:dyDescent="0.25">
      <c r="B1216" s="25">
        <v>1214</v>
      </c>
      <c r="C1216" s="25" t="s">
        <v>2460</v>
      </c>
      <c r="D1216" s="25" t="s">
        <v>1865</v>
      </c>
      <c r="E1216" s="26" t="s">
        <v>2461</v>
      </c>
      <c r="F1216" s="25">
        <v>4</v>
      </c>
      <c r="G1216" s="25">
        <v>30</v>
      </c>
      <c r="H1216" s="25">
        <v>109</v>
      </c>
      <c r="I1216" s="25" t="s">
        <v>1750</v>
      </c>
      <c r="J1216" s="25" t="s">
        <v>154</v>
      </c>
      <c r="K1216" s="25"/>
    </row>
    <row r="1217" spans="2:11" x14ac:dyDescent="0.25">
      <c r="B1217" s="23">
        <v>1215</v>
      </c>
      <c r="C1217" s="23" t="s">
        <v>2462</v>
      </c>
      <c r="D1217" s="23" t="s">
        <v>1865</v>
      </c>
      <c r="E1217" s="24" t="s">
        <v>2463</v>
      </c>
      <c r="F1217" s="23">
        <v>4</v>
      </c>
      <c r="G1217" s="23">
        <v>30</v>
      </c>
      <c r="H1217" s="23">
        <v>86</v>
      </c>
      <c r="I1217" s="23" t="s">
        <v>1750</v>
      </c>
      <c r="J1217" s="23" t="s">
        <v>154</v>
      </c>
      <c r="K1217" s="23"/>
    </row>
    <row r="1218" spans="2:11" ht="30" x14ac:dyDescent="0.25">
      <c r="B1218" s="25">
        <v>1216</v>
      </c>
      <c r="C1218" s="25" t="s">
        <v>2464</v>
      </c>
      <c r="D1218" s="25" t="s">
        <v>1865</v>
      </c>
      <c r="E1218" s="26" t="s">
        <v>2465</v>
      </c>
      <c r="F1218" s="25">
        <v>4</v>
      </c>
      <c r="G1218" s="25">
        <v>30</v>
      </c>
      <c r="H1218" s="25">
        <v>106</v>
      </c>
      <c r="I1218" s="25" t="s">
        <v>153</v>
      </c>
      <c r="J1218" s="25" t="s">
        <v>154</v>
      </c>
      <c r="K1218" s="25"/>
    </row>
    <row r="1219" spans="2:11" x14ac:dyDescent="0.25">
      <c r="B1219" s="23">
        <v>1217</v>
      </c>
      <c r="C1219" s="23" t="s">
        <v>2466</v>
      </c>
      <c r="D1219" s="23" t="s">
        <v>1865</v>
      </c>
      <c r="E1219" s="24" t="s">
        <v>2467</v>
      </c>
      <c r="F1219" s="23">
        <v>4</v>
      </c>
      <c r="G1219" s="23">
        <v>30</v>
      </c>
      <c r="H1219" s="23">
        <v>92</v>
      </c>
      <c r="I1219" s="23" t="s">
        <v>153</v>
      </c>
      <c r="J1219" s="23" t="s">
        <v>154</v>
      </c>
      <c r="K1219" s="23"/>
    </row>
    <row r="1220" spans="2:11" ht="30" x14ac:dyDescent="0.25">
      <c r="B1220" s="25">
        <v>1218</v>
      </c>
      <c r="C1220" s="25" t="s">
        <v>2468</v>
      </c>
      <c r="D1220" s="25" t="s">
        <v>1865</v>
      </c>
      <c r="E1220" s="26" t="s">
        <v>2469</v>
      </c>
      <c r="F1220" s="25">
        <v>4</v>
      </c>
      <c r="G1220" s="25">
        <v>30</v>
      </c>
      <c r="H1220" s="25">
        <v>110</v>
      </c>
      <c r="I1220" s="25" t="s">
        <v>153</v>
      </c>
      <c r="J1220" s="25" t="s">
        <v>154</v>
      </c>
      <c r="K1220" s="25"/>
    </row>
    <row r="1221" spans="2:11" ht="30" x14ac:dyDescent="0.25">
      <c r="B1221" s="23">
        <v>1219</v>
      </c>
      <c r="C1221" s="23" t="s">
        <v>2470</v>
      </c>
      <c r="D1221" s="23" t="s">
        <v>1865</v>
      </c>
      <c r="E1221" s="24" t="s">
        <v>2471</v>
      </c>
      <c r="F1221" s="23">
        <v>4</v>
      </c>
      <c r="G1221" s="23">
        <v>30</v>
      </c>
      <c r="H1221" s="23">
        <v>124</v>
      </c>
      <c r="I1221" s="23" t="s">
        <v>153</v>
      </c>
      <c r="J1221" s="23" t="s">
        <v>154</v>
      </c>
      <c r="K1221" s="23"/>
    </row>
    <row r="1222" spans="2:11" x14ac:dyDescent="0.25">
      <c r="B1222" s="25">
        <v>1220</v>
      </c>
      <c r="C1222" s="25" t="s">
        <v>2472</v>
      </c>
      <c r="D1222" s="25" t="s">
        <v>1865</v>
      </c>
      <c r="E1222" s="26" t="s">
        <v>2473</v>
      </c>
      <c r="F1222" s="25">
        <v>4</v>
      </c>
      <c r="G1222" s="25">
        <v>30</v>
      </c>
      <c r="H1222" s="25">
        <v>98</v>
      </c>
      <c r="I1222" s="25" t="s">
        <v>153</v>
      </c>
      <c r="J1222" s="25" t="s">
        <v>154</v>
      </c>
      <c r="K1222" s="25"/>
    </row>
    <row r="1223" spans="2:11" ht="30" x14ac:dyDescent="0.25">
      <c r="B1223" s="23">
        <v>1221</v>
      </c>
      <c r="C1223" s="23" t="s">
        <v>2474</v>
      </c>
      <c r="D1223" s="23" t="s">
        <v>1865</v>
      </c>
      <c r="E1223" s="24" t="s">
        <v>2465</v>
      </c>
      <c r="F1223" s="23">
        <v>4</v>
      </c>
      <c r="G1223" s="23">
        <v>30</v>
      </c>
      <c r="H1223" s="23">
        <v>101</v>
      </c>
      <c r="I1223" s="23" t="s">
        <v>1888</v>
      </c>
      <c r="J1223" s="23" t="s">
        <v>154</v>
      </c>
      <c r="K1223" s="23"/>
    </row>
    <row r="1224" spans="2:11" x14ac:dyDescent="0.25">
      <c r="B1224" s="25">
        <v>1222</v>
      </c>
      <c r="C1224" s="25" t="s">
        <v>2475</v>
      </c>
      <c r="D1224" s="25" t="s">
        <v>1865</v>
      </c>
      <c r="E1224" s="26" t="s">
        <v>2467</v>
      </c>
      <c r="F1224" s="25">
        <v>4</v>
      </c>
      <c r="G1224" s="25">
        <v>30</v>
      </c>
      <c r="H1224" s="25">
        <v>89</v>
      </c>
      <c r="I1224" s="25" t="s">
        <v>1888</v>
      </c>
      <c r="J1224" s="25" t="s">
        <v>154</v>
      </c>
      <c r="K1224" s="25"/>
    </row>
    <row r="1225" spans="2:11" x14ac:dyDescent="0.25">
      <c r="B1225" s="23">
        <v>1223</v>
      </c>
      <c r="C1225" s="23" t="s">
        <v>2476</v>
      </c>
      <c r="D1225" s="23" t="s">
        <v>1865</v>
      </c>
      <c r="E1225" s="24" t="s">
        <v>2477</v>
      </c>
      <c r="F1225" s="23">
        <v>6</v>
      </c>
      <c r="G1225" s="23">
        <v>30</v>
      </c>
      <c r="H1225" s="23">
        <v>154</v>
      </c>
      <c r="I1225" s="23" t="s">
        <v>1888</v>
      </c>
      <c r="J1225" s="23" t="s">
        <v>154</v>
      </c>
      <c r="K1225" s="23"/>
    </row>
    <row r="1226" spans="2:11" x14ac:dyDescent="0.25">
      <c r="B1226" s="25">
        <v>1224</v>
      </c>
      <c r="C1226" s="25" t="s">
        <v>2478</v>
      </c>
      <c r="D1226" s="25" t="s">
        <v>1865</v>
      </c>
      <c r="E1226" s="26" t="s">
        <v>2479</v>
      </c>
      <c r="F1226" s="25">
        <v>6</v>
      </c>
      <c r="G1226" s="25">
        <v>30</v>
      </c>
      <c r="H1226" s="25">
        <v>135</v>
      </c>
      <c r="I1226" s="25" t="s">
        <v>1888</v>
      </c>
      <c r="J1226" s="25" t="s">
        <v>154</v>
      </c>
      <c r="K1226" s="25"/>
    </row>
    <row r="1227" spans="2:11" x14ac:dyDescent="0.25">
      <c r="B1227" s="23">
        <v>1225</v>
      </c>
      <c r="C1227" s="23" t="s">
        <v>2480</v>
      </c>
      <c r="D1227" s="23" t="s">
        <v>1865</v>
      </c>
      <c r="E1227" s="24" t="s">
        <v>2481</v>
      </c>
      <c r="F1227" s="23">
        <v>1</v>
      </c>
      <c r="G1227" s="23">
        <v>40</v>
      </c>
      <c r="H1227" s="23">
        <v>36</v>
      </c>
      <c r="I1227" s="23" t="s">
        <v>153</v>
      </c>
      <c r="J1227" s="23" t="s">
        <v>154</v>
      </c>
      <c r="K1227" s="23"/>
    </row>
    <row r="1228" spans="2:11" x14ac:dyDescent="0.25">
      <c r="B1228" s="25">
        <v>1226</v>
      </c>
      <c r="C1228" s="25" t="s">
        <v>2482</v>
      </c>
      <c r="D1228" s="25" t="s">
        <v>1865</v>
      </c>
      <c r="E1228" s="26" t="s">
        <v>2483</v>
      </c>
      <c r="F1228" s="25">
        <v>1</v>
      </c>
      <c r="G1228" s="25">
        <v>40</v>
      </c>
      <c r="H1228" s="25">
        <v>43</v>
      </c>
      <c r="I1228" s="25" t="s">
        <v>153</v>
      </c>
      <c r="J1228" s="25" t="s">
        <v>154</v>
      </c>
      <c r="K1228" s="25"/>
    </row>
    <row r="1229" spans="2:11" x14ac:dyDescent="0.25">
      <c r="B1229" s="23">
        <v>1227</v>
      </c>
      <c r="C1229" s="23" t="s">
        <v>2484</v>
      </c>
      <c r="D1229" s="23" t="s">
        <v>1865</v>
      </c>
      <c r="E1229" s="24" t="s">
        <v>2485</v>
      </c>
      <c r="F1229" s="23">
        <v>1</v>
      </c>
      <c r="G1229" s="23">
        <v>40</v>
      </c>
      <c r="H1229" s="23">
        <v>36</v>
      </c>
      <c r="I1229" s="23" t="s">
        <v>153</v>
      </c>
      <c r="J1229" s="23" t="s">
        <v>154</v>
      </c>
      <c r="K1229" s="23"/>
    </row>
    <row r="1230" spans="2:11" x14ac:dyDescent="0.25">
      <c r="B1230" s="25">
        <v>1228</v>
      </c>
      <c r="C1230" s="25" t="s">
        <v>2486</v>
      </c>
      <c r="D1230" s="25" t="s">
        <v>1865</v>
      </c>
      <c r="E1230" s="26" t="s">
        <v>2487</v>
      </c>
      <c r="F1230" s="25">
        <v>1</v>
      </c>
      <c r="G1230" s="25">
        <v>40</v>
      </c>
      <c r="H1230" s="25">
        <v>35</v>
      </c>
      <c r="I1230" s="25" t="s">
        <v>153</v>
      </c>
      <c r="J1230" s="25" t="s">
        <v>154</v>
      </c>
      <c r="K1230" s="25"/>
    </row>
    <row r="1231" spans="2:11" x14ac:dyDescent="0.25">
      <c r="B1231" s="23">
        <v>1229</v>
      </c>
      <c r="C1231" s="23" t="s">
        <v>2488</v>
      </c>
      <c r="D1231" s="23" t="s">
        <v>1865</v>
      </c>
      <c r="E1231" s="24" t="s">
        <v>2489</v>
      </c>
      <c r="F1231" s="23">
        <v>1</v>
      </c>
      <c r="G1231" s="23">
        <v>40</v>
      </c>
      <c r="H1231" s="23">
        <v>34</v>
      </c>
      <c r="I1231" s="23" t="s">
        <v>153</v>
      </c>
      <c r="J1231" s="23" t="s">
        <v>154</v>
      </c>
      <c r="K1231" s="23"/>
    </row>
    <row r="1232" spans="2:11" x14ac:dyDescent="0.25">
      <c r="B1232" s="25">
        <v>1230</v>
      </c>
      <c r="C1232" s="25" t="s">
        <v>2490</v>
      </c>
      <c r="D1232" s="25" t="s">
        <v>1865</v>
      </c>
      <c r="E1232" s="26" t="s">
        <v>2491</v>
      </c>
      <c r="F1232" s="25">
        <v>2</v>
      </c>
      <c r="G1232" s="25">
        <v>40</v>
      </c>
      <c r="H1232" s="25">
        <v>72</v>
      </c>
      <c r="I1232" s="25" t="s">
        <v>153</v>
      </c>
      <c r="J1232" s="25" t="s">
        <v>154</v>
      </c>
      <c r="K1232" s="25"/>
    </row>
    <row r="1233" spans="2:11" x14ac:dyDescent="0.25">
      <c r="B1233" s="23">
        <v>1231</v>
      </c>
      <c r="C1233" s="23" t="s">
        <v>2492</v>
      </c>
      <c r="D1233" s="23" t="s">
        <v>1865</v>
      </c>
      <c r="E1233" s="24" t="s">
        <v>2493</v>
      </c>
      <c r="F1233" s="23">
        <v>2</v>
      </c>
      <c r="G1233" s="23">
        <v>40</v>
      </c>
      <c r="H1233" s="23">
        <v>80</v>
      </c>
      <c r="I1233" s="23" t="s">
        <v>153</v>
      </c>
      <c r="J1233" s="23" t="s">
        <v>154</v>
      </c>
      <c r="K1233" s="23"/>
    </row>
    <row r="1234" spans="2:11" x14ac:dyDescent="0.25">
      <c r="B1234" s="25">
        <v>1232</v>
      </c>
      <c r="C1234" s="25" t="s">
        <v>2494</v>
      </c>
      <c r="D1234" s="25" t="s">
        <v>1865</v>
      </c>
      <c r="E1234" s="26" t="s">
        <v>2495</v>
      </c>
      <c r="F1234" s="25">
        <v>2</v>
      </c>
      <c r="G1234" s="25">
        <v>40</v>
      </c>
      <c r="H1234" s="25">
        <v>73</v>
      </c>
      <c r="I1234" s="25" t="s">
        <v>153</v>
      </c>
      <c r="J1234" s="25" t="s">
        <v>154</v>
      </c>
      <c r="K1234" s="25"/>
    </row>
    <row r="1235" spans="2:11" x14ac:dyDescent="0.25">
      <c r="B1235" s="23">
        <v>1233</v>
      </c>
      <c r="C1235" s="23" t="s">
        <v>2496</v>
      </c>
      <c r="D1235" s="23" t="s">
        <v>1865</v>
      </c>
      <c r="E1235" s="24" t="s">
        <v>2497</v>
      </c>
      <c r="F1235" s="23">
        <v>2</v>
      </c>
      <c r="G1235" s="23">
        <v>40</v>
      </c>
      <c r="H1235" s="23">
        <v>67</v>
      </c>
      <c r="I1235" s="23" t="s">
        <v>153</v>
      </c>
      <c r="J1235" s="23" t="s">
        <v>154</v>
      </c>
      <c r="K1235" s="23"/>
    </row>
    <row r="1236" spans="2:11" x14ac:dyDescent="0.25">
      <c r="B1236" s="25">
        <v>1234</v>
      </c>
      <c r="C1236" s="25" t="s">
        <v>2498</v>
      </c>
      <c r="D1236" s="25" t="s">
        <v>1865</v>
      </c>
      <c r="E1236" s="26" t="s">
        <v>2499</v>
      </c>
      <c r="F1236" s="25">
        <v>3</v>
      </c>
      <c r="G1236" s="25">
        <v>40</v>
      </c>
      <c r="H1236" s="25">
        <v>106</v>
      </c>
      <c r="I1236" s="25" t="s">
        <v>153</v>
      </c>
      <c r="J1236" s="25" t="s">
        <v>154</v>
      </c>
      <c r="K1236" s="25"/>
    </row>
    <row r="1237" spans="2:11" x14ac:dyDescent="0.25">
      <c r="B1237" s="23">
        <v>1235</v>
      </c>
      <c r="C1237" s="23" t="s">
        <v>2500</v>
      </c>
      <c r="D1237" s="23" t="s">
        <v>1865</v>
      </c>
      <c r="E1237" s="24" t="s">
        <v>2501</v>
      </c>
      <c r="F1237" s="23">
        <v>3</v>
      </c>
      <c r="G1237" s="23">
        <v>40</v>
      </c>
      <c r="H1237" s="23">
        <v>108</v>
      </c>
      <c r="I1237" s="23" t="s">
        <v>153</v>
      </c>
      <c r="J1237" s="23" t="s">
        <v>154</v>
      </c>
      <c r="K1237" s="23"/>
    </row>
    <row r="1238" spans="2:11" x14ac:dyDescent="0.25">
      <c r="B1238" s="25">
        <v>1236</v>
      </c>
      <c r="C1238" s="25" t="s">
        <v>2502</v>
      </c>
      <c r="D1238" s="25" t="s">
        <v>1865</v>
      </c>
      <c r="E1238" s="26" t="s">
        <v>2503</v>
      </c>
      <c r="F1238" s="25">
        <v>4</v>
      </c>
      <c r="G1238" s="25">
        <v>40</v>
      </c>
      <c r="H1238" s="25">
        <v>134</v>
      </c>
      <c r="I1238" s="25" t="s">
        <v>153</v>
      </c>
      <c r="J1238" s="25" t="s">
        <v>154</v>
      </c>
      <c r="K1238" s="25"/>
    </row>
    <row r="1239" spans="2:11" x14ac:dyDescent="0.25">
      <c r="B1239" s="23">
        <v>1237</v>
      </c>
      <c r="C1239" s="23" t="s">
        <v>2504</v>
      </c>
      <c r="D1239" s="23" t="s">
        <v>1865</v>
      </c>
      <c r="E1239" s="24" t="s">
        <v>2505</v>
      </c>
      <c r="F1239" s="23">
        <v>4</v>
      </c>
      <c r="G1239" s="23">
        <v>40</v>
      </c>
      <c r="H1239" s="23">
        <v>126</v>
      </c>
      <c r="I1239" s="23" t="s">
        <v>153</v>
      </c>
      <c r="J1239" s="23" t="s">
        <v>154</v>
      </c>
      <c r="K1239" s="23"/>
    </row>
    <row r="1240" spans="2:11" ht="30" x14ac:dyDescent="0.25">
      <c r="B1240" s="25">
        <v>1238</v>
      </c>
      <c r="C1240" s="25" t="s">
        <v>2506</v>
      </c>
      <c r="D1240" s="25" t="s">
        <v>1865</v>
      </c>
      <c r="E1240" s="26" t="s">
        <v>2507</v>
      </c>
      <c r="F1240" s="25">
        <v>1</v>
      </c>
      <c r="G1240" s="25">
        <v>44</v>
      </c>
      <c r="H1240" s="25">
        <v>59</v>
      </c>
      <c r="I1240" s="25" t="s">
        <v>153</v>
      </c>
      <c r="J1240" s="25" t="s">
        <v>154</v>
      </c>
      <c r="K1240" s="25"/>
    </row>
    <row r="1241" spans="2:11" ht="30" x14ac:dyDescent="0.25">
      <c r="B1241" s="23">
        <v>1239</v>
      </c>
      <c r="C1241" s="23" t="s">
        <v>2508</v>
      </c>
      <c r="D1241" s="23" t="s">
        <v>1865</v>
      </c>
      <c r="E1241" s="24" t="s">
        <v>2509</v>
      </c>
      <c r="F1241" s="23">
        <v>2</v>
      </c>
      <c r="G1241" s="23">
        <v>44</v>
      </c>
      <c r="H1241" s="23">
        <v>98</v>
      </c>
      <c r="I1241" s="23" t="s">
        <v>153</v>
      </c>
      <c r="J1241" s="23" t="s">
        <v>154</v>
      </c>
      <c r="K1241" s="23"/>
    </row>
    <row r="1242" spans="2:11" ht="30" x14ac:dyDescent="0.25">
      <c r="B1242" s="25">
        <v>1240</v>
      </c>
      <c r="C1242" s="25" t="s">
        <v>2510</v>
      </c>
      <c r="D1242" s="25" t="s">
        <v>1865</v>
      </c>
      <c r="E1242" s="26" t="s">
        <v>2511</v>
      </c>
      <c r="F1242" s="25">
        <v>3</v>
      </c>
      <c r="G1242" s="25">
        <v>44</v>
      </c>
      <c r="H1242" s="25">
        <v>141</v>
      </c>
      <c r="I1242" s="25" t="s">
        <v>153</v>
      </c>
      <c r="J1242" s="25" t="s">
        <v>154</v>
      </c>
      <c r="K1242" s="25"/>
    </row>
    <row r="1243" spans="2:11" ht="30" x14ac:dyDescent="0.25">
      <c r="B1243" s="23">
        <v>1241</v>
      </c>
      <c r="C1243" s="23" t="s">
        <v>2512</v>
      </c>
      <c r="D1243" s="23" t="s">
        <v>1865</v>
      </c>
      <c r="E1243" s="24" t="s">
        <v>2513</v>
      </c>
      <c r="F1243" s="23">
        <v>4</v>
      </c>
      <c r="G1243" s="23">
        <v>44</v>
      </c>
      <c r="H1243" s="23">
        <v>168</v>
      </c>
      <c r="I1243" s="23" t="s">
        <v>153</v>
      </c>
      <c r="J1243" s="23" t="s">
        <v>154</v>
      </c>
      <c r="K1243" s="23"/>
    </row>
    <row r="1244" spans="2:11" x14ac:dyDescent="0.25">
      <c r="B1244" s="25">
        <v>1242</v>
      </c>
      <c r="C1244" s="25" t="s">
        <v>2514</v>
      </c>
      <c r="D1244" s="25" t="s">
        <v>1865</v>
      </c>
      <c r="E1244" s="26" t="s">
        <v>2515</v>
      </c>
      <c r="F1244" s="25">
        <v>1</v>
      </c>
      <c r="G1244" s="25">
        <v>59</v>
      </c>
      <c r="H1244" s="25">
        <v>69</v>
      </c>
      <c r="I1244" s="25" t="s">
        <v>153</v>
      </c>
      <c r="J1244" s="25" t="s">
        <v>154</v>
      </c>
      <c r="K1244" s="25"/>
    </row>
    <row r="1245" spans="2:11" x14ac:dyDescent="0.25">
      <c r="B1245" s="23">
        <v>1243</v>
      </c>
      <c r="C1245" s="23" t="s">
        <v>2516</v>
      </c>
      <c r="D1245" s="23" t="s">
        <v>1865</v>
      </c>
      <c r="E1245" s="24" t="s">
        <v>2517</v>
      </c>
      <c r="F1245" s="23">
        <v>1</v>
      </c>
      <c r="G1245" s="23">
        <v>59</v>
      </c>
      <c r="H1245" s="23">
        <v>70</v>
      </c>
      <c r="I1245" s="23" t="s">
        <v>153</v>
      </c>
      <c r="J1245" s="23" t="s">
        <v>154</v>
      </c>
      <c r="K1245" s="23"/>
    </row>
    <row r="1246" spans="2:11" x14ac:dyDescent="0.25">
      <c r="B1246" s="25">
        <v>1244</v>
      </c>
      <c r="C1246" s="25" t="s">
        <v>2518</v>
      </c>
      <c r="D1246" s="25" t="s">
        <v>1865</v>
      </c>
      <c r="E1246" s="26" t="s">
        <v>2519</v>
      </c>
      <c r="F1246" s="25">
        <v>1</v>
      </c>
      <c r="G1246" s="25">
        <v>59</v>
      </c>
      <c r="H1246" s="25">
        <v>67</v>
      </c>
      <c r="I1246" s="25" t="s">
        <v>153</v>
      </c>
      <c r="J1246" s="25" t="s">
        <v>154</v>
      </c>
      <c r="K1246" s="25"/>
    </row>
    <row r="1247" spans="2:11" x14ac:dyDescent="0.25">
      <c r="B1247" s="23">
        <v>1245</v>
      </c>
      <c r="C1247" s="23" t="s">
        <v>2520</v>
      </c>
      <c r="D1247" s="23" t="s">
        <v>1865</v>
      </c>
      <c r="E1247" s="24" t="s">
        <v>2521</v>
      </c>
      <c r="F1247" s="23">
        <v>1</v>
      </c>
      <c r="G1247" s="23">
        <v>59</v>
      </c>
      <c r="H1247" s="23">
        <v>72</v>
      </c>
      <c r="I1247" s="23" t="s">
        <v>153</v>
      </c>
      <c r="J1247" s="23" t="s">
        <v>154</v>
      </c>
      <c r="K1247" s="23"/>
    </row>
    <row r="1248" spans="2:11" x14ac:dyDescent="0.25">
      <c r="B1248" s="25">
        <v>1246</v>
      </c>
      <c r="C1248" s="25" t="s">
        <v>2522</v>
      </c>
      <c r="D1248" s="25" t="s">
        <v>1865</v>
      </c>
      <c r="E1248" s="26" t="s">
        <v>2523</v>
      </c>
      <c r="F1248" s="25">
        <v>1</v>
      </c>
      <c r="G1248" s="25">
        <v>59</v>
      </c>
      <c r="H1248" s="25">
        <v>55</v>
      </c>
      <c r="I1248" s="25" t="s">
        <v>153</v>
      </c>
      <c r="J1248" s="25" t="s">
        <v>154</v>
      </c>
      <c r="K1248" s="25"/>
    </row>
    <row r="1249" spans="2:11" x14ac:dyDescent="0.25">
      <c r="B1249" s="23">
        <v>1247</v>
      </c>
      <c r="C1249" s="23" t="s">
        <v>2524</v>
      </c>
      <c r="D1249" s="23" t="s">
        <v>1865</v>
      </c>
      <c r="E1249" s="24" t="s">
        <v>2525</v>
      </c>
      <c r="F1249" s="23">
        <v>1</v>
      </c>
      <c r="G1249" s="23">
        <v>59</v>
      </c>
      <c r="H1249" s="23">
        <v>50</v>
      </c>
      <c r="I1249" s="23" t="s">
        <v>153</v>
      </c>
      <c r="J1249" s="23" t="s">
        <v>154</v>
      </c>
      <c r="K1249" s="23"/>
    </row>
    <row r="1250" spans="2:11" x14ac:dyDescent="0.25">
      <c r="B1250" s="25">
        <v>1248</v>
      </c>
      <c r="C1250" s="25" t="s">
        <v>2526</v>
      </c>
      <c r="D1250" s="25" t="s">
        <v>1865</v>
      </c>
      <c r="E1250" s="26" t="s">
        <v>2527</v>
      </c>
      <c r="F1250" s="25">
        <v>1</v>
      </c>
      <c r="G1250" s="25">
        <v>59</v>
      </c>
      <c r="H1250" s="25">
        <v>67</v>
      </c>
      <c r="I1250" s="25" t="s">
        <v>1888</v>
      </c>
      <c r="J1250" s="25" t="s">
        <v>154</v>
      </c>
      <c r="K1250" s="25"/>
    </row>
    <row r="1251" spans="2:11" x14ac:dyDescent="0.25">
      <c r="B1251" s="23">
        <v>1249</v>
      </c>
      <c r="C1251" s="23" t="s">
        <v>2528</v>
      </c>
      <c r="D1251" s="23" t="s">
        <v>1865</v>
      </c>
      <c r="E1251" s="24" t="s">
        <v>2529</v>
      </c>
      <c r="F1251" s="23">
        <v>2</v>
      </c>
      <c r="G1251" s="23">
        <v>59</v>
      </c>
      <c r="H1251" s="23">
        <v>110</v>
      </c>
      <c r="I1251" s="23" t="s">
        <v>153</v>
      </c>
      <c r="J1251" s="23" t="s">
        <v>154</v>
      </c>
      <c r="K1251" s="23"/>
    </row>
    <row r="1252" spans="2:11" x14ac:dyDescent="0.25">
      <c r="B1252" s="25">
        <v>1250</v>
      </c>
      <c r="C1252" s="25" t="s">
        <v>2530</v>
      </c>
      <c r="D1252" s="25" t="s">
        <v>1865</v>
      </c>
      <c r="E1252" s="26" t="s">
        <v>2531</v>
      </c>
      <c r="F1252" s="25">
        <v>2</v>
      </c>
      <c r="G1252" s="25">
        <v>59</v>
      </c>
      <c r="H1252" s="25">
        <v>100</v>
      </c>
      <c r="I1252" s="25" t="s">
        <v>153</v>
      </c>
      <c r="J1252" s="25" t="s">
        <v>154</v>
      </c>
      <c r="K1252" s="25"/>
    </row>
    <row r="1253" spans="2:11" x14ac:dyDescent="0.25">
      <c r="B1253" s="23">
        <v>1251</v>
      </c>
      <c r="C1253" s="23" t="s">
        <v>2532</v>
      </c>
      <c r="D1253" s="23" t="s">
        <v>1865</v>
      </c>
      <c r="E1253" s="24" t="s">
        <v>2533</v>
      </c>
      <c r="F1253" s="23">
        <v>2</v>
      </c>
      <c r="G1253" s="23">
        <v>59</v>
      </c>
      <c r="H1253" s="23">
        <v>149</v>
      </c>
      <c r="I1253" s="23" t="s">
        <v>153</v>
      </c>
      <c r="J1253" s="23" t="s">
        <v>154</v>
      </c>
      <c r="K1253" s="23"/>
    </row>
    <row r="1254" spans="2:11" x14ac:dyDescent="0.25">
      <c r="B1254" s="25">
        <v>1252</v>
      </c>
      <c r="C1254" s="25" t="s">
        <v>2534</v>
      </c>
      <c r="D1254" s="25" t="s">
        <v>1865</v>
      </c>
      <c r="E1254" s="26" t="s">
        <v>2535</v>
      </c>
      <c r="F1254" s="25">
        <v>2</v>
      </c>
      <c r="G1254" s="25">
        <v>59</v>
      </c>
      <c r="H1254" s="25">
        <v>107</v>
      </c>
      <c r="I1254" s="25" t="s">
        <v>1888</v>
      </c>
      <c r="J1254" s="25" t="s">
        <v>154</v>
      </c>
      <c r="K1254" s="25"/>
    </row>
    <row r="1255" spans="2:11" x14ac:dyDescent="0.25">
      <c r="B1255" s="23">
        <v>1253</v>
      </c>
      <c r="C1255" s="23" t="s">
        <v>2536</v>
      </c>
      <c r="D1255" s="23" t="s">
        <v>1865</v>
      </c>
      <c r="E1255" s="24" t="s">
        <v>2537</v>
      </c>
      <c r="F1255" s="23">
        <v>3</v>
      </c>
      <c r="G1255" s="23">
        <v>59</v>
      </c>
      <c r="H1255" s="23">
        <v>179</v>
      </c>
      <c r="I1255" s="23" t="s">
        <v>153</v>
      </c>
      <c r="J1255" s="23" t="s">
        <v>154</v>
      </c>
      <c r="K1255" s="23"/>
    </row>
    <row r="1256" spans="2:11" x14ac:dyDescent="0.25">
      <c r="B1256" s="25">
        <v>1254</v>
      </c>
      <c r="C1256" s="25" t="s">
        <v>2538</v>
      </c>
      <c r="D1256" s="25" t="s">
        <v>1865</v>
      </c>
      <c r="E1256" s="26" t="s">
        <v>2539</v>
      </c>
      <c r="F1256" s="25">
        <v>4</v>
      </c>
      <c r="G1256" s="25">
        <v>59</v>
      </c>
      <c r="H1256" s="25">
        <v>219</v>
      </c>
      <c r="I1256" s="25" t="s">
        <v>153</v>
      </c>
      <c r="J1256" s="25" t="s">
        <v>154</v>
      </c>
      <c r="K1256" s="25"/>
    </row>
    <row r="1257" spans="2:11" x14ac:dyDescent="0.25">
      <c r="B1257" s="23">
        <v>1255</v>
      </c>
      <c r="C1257" s="23" t="s">
        <v>2540</v>
      </c>
      <c r="D1257" s="23" t="s">
        <v>1865</v>
      </c>
      <c r="E1257" s="24" t="s">
        <v>2541</v>
      </c>
      <c r="F1257" s="23">
        <v>4</v>
      </c>
      <c r="G1257" s="23">
        <v>59</v>
      </c>
      <c r="H1257" s="23">
        <v>298</v>
      </c>
      <c r="I1257" s="23" t="s">
        <v>153</v>
      </c>
      <c r="J1257" s="23" t="s">
        <v>154</v>
      </c>
      <c r="K1257" s="23"/>
    </row>
    <row r="1258" spans="2:11" x14ac:dyDescent="0.25">
      <c r="B1258" s="25">
        <v>1256</v>
      </c>
      <c r="C1258" s="25" t="s">
        <v>2542</v>
      </c>
      <c r="D1258" s="25" t="s">
        <v>1865</v>
      </c>
      <c r="E1258" s="26" t="s">
        <v>2543</v>
      </c>
      <c r="F1258" s="25">
        <v>6</v>
      </c>
      <c r="G1258" s="25">
        <v>59</v>
      </c>
      <c r="H1258" s="25">
        <v>330</v>
      </c>
      <c r="I1258" s="25" t="s">
        <v>153</v>
      </c>
      <c r="J1258" s="25" t="s">
        <v>154</v>
      </c>
      <c r="K1258" s="25"/>
    </row>
    <row r="1259" spans="2:11" x14ac:dyDescent="0.25">
      <c r="B1259" s="23">
        <v>1257</v>
      </c>
      <c r="C1259" s="23" t="s">
        <v>2544</v>
      </c>
      <c r="D1259" s="23" t="s">
        <v>1865</v>
      </c>
      <c r="E1259" s="24" t="s">
        <v>2545</v>
      </c>
      <c r="F1259" s="23">
        <v>1</v>
      </c>
      <c r="G1259" s="23">
        <v>86</v>
      </c>
      <c r="H1259" s="23">
        <v>80</v>
      </c>
      <c r="I1259" s="23" t="s">
        <v>153</v>
      </c>
      <c r="J1259" s="23" t="s">
        <v>154</v>
      </c>
      <c r="K1259" s="23"/>
    </row>
    <row r="1260" spans="2:11" x14ac:dyDescent="0.25">
      <c r="B1260" s="25">
        <v>1258</v>
      </c>
      <c r="C1260" s="25" t="s">
        <v>2546</v>
      </c>
      <c r="D1260" s="25" t="s">
        <v>1865</v>
      </c>
      <c r="E1260" s="26" t="s">
        <v>2547</v>
      </c>
      <c r="F1260" s="25">
        <v>2</v>
      </c>
      <c r="G1260" s="25">
        <v>86</v>
      </c>
      <c r="H1260" s="25">
        <v>160</v>
      </c>
      <c r="I1260" s="25" t="s">
        <v>153</v>
      </c>
      <c r="J1260" s="25" t="s">
        <v>154</v>
      </c>
      <c r="K1260" s="25"/>
    </row>
    <row r="1261" spans="2:11" x14ac:dyDescent="0.25">
      <c r="B1261" s="23">
        <v>1259</v>
      </c>
      <c r="C1261" s="23" t="s">
        <v>2548</v>
      </c>
      <c r="D1261" s="23" t="s">
        <v>1865</v>
      </c>
      <c r="E1261" s="24" t="s">
        <v>2549</v>
      </c>
      <c r="F1261" s="23">
        <v>4</v>
      </c>
      <c r="G1261" s="23">
        <v>86</v>
      </c>
      <c r="H1261" s="23">
        <v>320</v>
      </c>
      <c r="I1261" s="23" t="s">
        <v>153</v>
      </c>
      <c r="J1261" s="23" t="s">
        <v>154</v>
      </c>
      <c r="K1261" s="23"/>
    </row>
    <row r="1262" spans="2:11" ht="30" x14ac:dyDescent="0.25">
      <c r="B1262" s="25">
        <v>1260</v>
      </c>
      <c r="C1262" s="25" t="s">
        <v>2550</v>
      </c>
      <c r="D1262" s="25" t="s">
        <v>1865</v>
      </c>
      <c r="E1262" s="26" t="s">
        <v>2551</v>
      </c>
      <c r="F1262" s="25">
        <v>1</v>
      </c>
      <c r="G1262" s="25">
        <v>54</v>
      </c>
      <c r="H1262" s="25">
        <v>61</v>
      </c>
      <c r="I1262" s="25" t="s">
        <v>1888</v>
      </c>
      <c r="J1262" s="25" t="s">
        <v>154</v>
      </c>
      <c r="K1262" s="25"/>
    </row>
    <row r="1263" spans="2:11" ht="30" x14ac:dyDescent="0.25">
      <c r="B1263" s="23">
        <v>1261</v>
      </c>
      <c r="C1263" s="23" t="s">
        <v>2552</v>
      </c>
      <c r="D1263" s="23" t="s">
        <v>1865</v>
      </c>
      <c r="E1263" s="24" t="s">
        <v>2553</v>
      </c>
      <c r="F1263" s="23">
        <v>2</v>
      </c>
      <c r="G1263" s="23">
        <v>54</v>
      </c>
      <c r="H1263" s="23">
        <v>93</v>
      </c>
      <c r="I1263" s="23" t="s">
        <v>1888</v>
      </c>
      <c r="J1263" s="23" t="s">
        <v>154</v>
      </c>
      <c r="K1263" s="23"/>
    </row>
    <row r="1264" spans="2:11" x14ac:dyDescent="0.25">
      <c r="B1264" s="25">
        <v>1262</v>
      </c>
      <c r="C1264" s="25" t="s">
        <v>2554</v>
      </c>
      <c r="D1264" s="25" t="s">
        <v>2555</v>
      </c>
      <c r="E1264" s="26" t="s">
        <v>2556</v>
      </c>
      <c r="F1264" s="25">
        <v>1</v>
      </c>
      <c r="G1264" s="25">
        <v>32</v>
      </c>
      <c r="H1264" s="25">
        <v>31</v>
      </c>
      <c r="I1264" s="25" t="s">
        <v>2557</v>
      </c>
      <c r="J1264" s="25" t="s">
        <v>154</v>
      </c>
      <c r="K1264" s="25"/>
    </row>
    <row r="1265" spans="2:11" x14ac:dyDescent="0.25">
      <c r="B1265" s="23">
        <v>1263</v>
      </c>
      <c r="C1265" s="23" t="s">
        <v>2558</v>
      </c>
      <c r="D1265" s="23" t="s">
        <v>2555</v>
      </c>
      <c r="E1265" s="24" t="s">
        <v>2559</v>
      </c>
      <c r="F1265" s="23">
        <v>2</v>
      </c>
      <c r="G1265" s="23">
        <v>32</v>
      </c>
      <c r="H1265" s="23">
        <v>58</v>
      </c>
      <c r="I1265" s="23" t="s">
        <v>2557</v>
      </c>
      <c r="J1265" s="23" t="s">
        <v>154</v>
      </c>
      <c r="K1265" s="23"/>
    </row>
    <row r="1266" spans="2:11" x14ac:dyDescent="0.25">
      <c r="B1266" s="25">
        <v>1264</v>
      </c>
      <c r="C1266" s="25" t="s">
        <v>2560</v>
      </c>
      <c r="D1266" s="25" t="s">
        <v>2555</v>
      </c>
      <c r="E1266" s="26" t="s">
        <v>2561</v>
      </c>
      <c r="F1266" s="25">
        <v>3</v>
      </c>
      <c r="G1266" s="25">
        <v>32</v>
      </c>
      <c r="H1266" s="25">
        <v>85</v>
      </c>
      <c r="I1266" s="25" t="s">
        <v>2557</v>
      </c>
      <c r="J1266" s="25" t="s">
        <v>154</v>
      </c>
      <c r="K1266" s="25"/>
    </row>
    <row r="1267" spans="2:11" x14ac:dyDescent="0.25">
      <c r="B1267" s="23">
        <v>1265</v>
      </c>
      <c r="C1267" s="23" t="s">
        <v>2562</v>
      </c>
      <c r="D1267" s="23" t="s">
        <v>2555</v>
      </c>
      <c r="E1267" s="24" t="s">
        <v>2563</v>
      </c>
      <c r="F1267" s="23">
        <v>4</v>
      </c>
      <c r="G1267" s="23">
        <v>32</v>
      </c>
      <c r="H1267" s="23">
        <v>112</v>
      </c>
      <c r="I1267" s="23" t="s">
        <v>2557</v>
      </c>
      <c r="J1267" s="23" t="s">
        <v>154</v>
      </c>
      <c r="K1267" s="23"/>
    </row>
    <row r="1268" spans="2:11" x14ac:dyDescent="0.25">
      <c r="B1268" s="25">
        <v>1266</v>
      </c>
      <c r="C1268" s="25" t="s">
        <v>2564</v>
      </c>
      <c r="D1268" s="25" t="s">
        <v>2555</v>
      </c>
      <c r="E1268" s="26" t="s">
        <v>2565</v>
      </c>
      <c r="F1268" s="25">
        <v>6</v>
      </c>
      <c r="G1268" s="25">
        <v>32</v>
      </c>
      <c r="H1268" s="25">
        <v>170</v>
      </c>
      <c r="I1268" s="25" t="s">
        <v>2557</v>
      </c>
      <c r="J1268" s="25" t="s">
        <v>154</v>
      </c>
      <c r="K1268" s="25"/>
    </row>
    <row r="1269" spans="2:11" x14ac:dyDescent="0.25">
      <c r="B1269" s="23">
        <v>1267</v>
      </c>
      <c r="C1269" s="23" t="s">
        <v>2566</v>
      </c>
      <c r="D1269" s="23" t="s">
        <v>2555</v>
      </c>
      <c r="E1269" s="24" t="s">
        <v>2567</v>
      </c>
      <c r="F1269" s="23">
        <v>8</v>
      </c>
      <c r="G1269" s="23">
        <v>32</v>
      </c>
      <c r="H1269" s="23">
        <v>224</v>
      </c>
      <c r="I1269" s="23" t="s">
        <v>2557</v>
      </c>
      <c r="J1269" s="23" t="s">
        <v>154</v>
      </c>
      <c r="K1269" s="23"/>
    </row>
    <row r="1270" spans="2:11" x14ac:dyDescent="0.25">
      <c r="B1270" s="25">
        <v>1268</v>
      </c>
      <c r="C1270" s="25" t="s">
        <v>2568</v>
      </c>
      <c r="D1270" s="25" t="s">
        <v>2555</v>
      </c>
      <c r="E1270" s="26" t="s">
        <v>2569</v>
      </c>
      <c r="F1270" s="25">
        <v>1</v>
      </c>
      <c r="G1270" s="25">
        <v>32</v>
      </c>
      <c r="H1270" s="25">
        <v>31</v>
      </c>
      <c r="I1270" s="25" t="s">
        <v>2557</v>
      </c>
      <c r="J1270" s="25" t="s">
        <v>154</v>
      </c>
      <c r="K1270" s="25"/>
    </row>
    <row r="1271" spans="2:11" x14ac:dyDescent="0.25">
      <c r="B1271" s="23">
        <v>1269</v>
      </c>
      <c r="C1271" s="23" t="s">
        <v>2570</v>
      </c>
      <c r="D1271" s="23" t="s">
        <v>2555</v>
      </c>
      <c r="E1271" s="24" t="s">
        <v>2571</v>
      </c>
      <c r="F1271" s="23">
        <v>2</v>
      </c>
      <c r="G1271" s="23">
        <v>32</v>
      </c>
      <c r="H1271" s="23">
        <v>58</v>
      </c>
      <c r="I1271" s="23" t="s">
        <v>2557</v>
      </c>
      <c r="J1271" s="23" t="s">
        <v>154</v>
      </c>
      <c r="K1271" s="23"/>
    </row>
    <row r="1272" spans="2:11" x14ac:dyDescent="0.25">
      <c r="B1272" s="25">
        <v>1270</v>
      </c>
      <c r="C1272" s="25" t="s">
        <v>2572</v>
      </c>
      <c r="D1272" s="25" t="s">
        <v>2555</v>
      </c>
      <c r="E1272" s="26" t="s">
        <v>2573</v>
      </c>
      <c r="F1272" s="25">
        <v>3</v>
      </c>
      <c r="G1272" s="25">
        <v>32</v>
      </c>
      <c r="H1272" s="25">
        <v>85</v>
      </c>
      <c r="I1272" s="25" t="s">
        <v>2557</v>
      </c>
      <c r="J1272" s="25" t="s">
        <v>154</v>
      </c>
      <c r="K1272" s="25"/>
    </row>
    <row r="1273" spans="2:11" x14ac:dyDescent="0.25">
      <c r="B1273" s="23">
        <v>1271</v>
      </c>
      <c r="C1273" s="23" t="s">
        <v>2574</v>
      </c>
      <c r="D1273" s="23" t="s">
        <v>2555</v>
      </c>
      <c r="E1273" s="24" t="s">
        <v>2575</v>
      </c>
      <c r="F1273" s="23">
        <v>4</v>
      </c>
      <c r="G1273" s="23">
        <v>32</v>
      </c>
      <c r="H1273" s="23">
        <v>112</v>
      </c>
      <c r="I1273" s="23" t="s">
        <v>2557</v>
      </c>
      <c r="J1273" s="23" t="s">
        <v>154</v>
      </c>
      <c r="K1273" s="23"/>
    </row>
    <row r="1274" spans="2:11" x14ac:dyDescent="0.25">
      <c r="B1274" s="25">
        <v>1272</v>
      </c>
      <c r="C1274" s="25" t="s">
        <v>2576</v>
      </c>
      <c r="D1274" s="25" t="s">
        <v>2555</v>
      </c>
      <c r="E1274" s="26" t="s">
        <v>2577</v>
      </c>
      <c r="F1274" s="25">
        <v>6</v>
      </c>
      <c r="G1274" s="25">
        <v>32</v>
      </c>
      <c r="H1274" s="25">
        <v>170</v>
      </c>
      <c r="I1274" s="25" t="s">
        <v>2557</v>
      </c>
      <c r="J1274" s="25" t="s">
        <v>154</v>
      </c>
      <c r="K1274" s="25"/>
    </row>
    <row r="1275" spans="2:11" x14ac:dyDescent="0.25">
      <c r="B1275" s="23">
        <v>1273</v>
      </c>
      <c r="C1275" s="23" t="s">
        <v>2578</v>
      </c>
      <c r="D1275" s="23" t="s">
        <v>2555</v>
      </c>
      <c r="E1275" s="24" t="s">
        <v>2579</v>
      </c>
      <c r="F1275" s="23">
        <v>8</v>
      </c>
      <c r="G1275" s="23">
        <v>32</v>
      </c>
      <c r="H1275" s="23">
        <v>224</v>
      </c>
      <c r="I1275" s="23" t="s">
        <v>2557</v>
      </c>
      <c r="J1275" s="23" t="s">
        <v>154</v>
      </c>
      <c r="K1275" s="23"/>
    </row>
    <row r="1276" spans="2:11" x14ac:dyDescent="0.25">
      <c r="B1276" s="25">
        <v>1274</v>
      </c>
      <c r="C1276" s="25" t="s">
        <v>2580</v>
      </c>
      <c r="D1276" s="25" t="s">
        <v>2555</v>
      </c>
      <c r="E1276" s="26" t="s">
        <v>2581</v>
      </c>
      <c r="F1276" s="25">
        <v>1</v>
      </c>
      <c r="G1276" s="25">
        <v>32</v>
      </c>
      <c r="H1276" s="25">
        <v>31</v>
      </c>
      <c r="I1276" s="25" t="s">
        <v>2557</v>
      </c>
      <c r="J1276" s="25" t="s">
        <v>154</v>
      </c>
      <c r="K1276" s="25"/>
    </row>
    <row r="1277" spans="2:11" x14ac:dyDescent="0.25">
      <c r="B1277" s="23">
        <v>1275</v>
      </c>
      <c r="C1277" s="23" t="s">
        <v>2582</v>
      </c>
      <c r="D1277" s="23" t="s">
        <v>2555</v>
      </c>
      <c r="E1277" s="24" t="s">
        <v>2583</v>
      </c>
      <c r="F1277" s="23">
        <v>2</v>
      </c>
      <c r="G1277" s="23">
        <v>32</v>
      </c>
      <c r="H1277" s="23">
        <v>58</v>
      </c>
      <c r="I1277" s="23" t="s">
        <v>2557</v>
      </c>
      <c r="J1277" s="23" t="s">
        <v>154</v>
      </c>
      <c r="K1277" s="23"/>
    </row>
    <row r="1278" spans="2:11" x14ac:dyDescent="0.25">
      <c r="B1278" s="25">
        <v>1276</v>
      </c>
      <c r="C1278" s="25" t="s">
        <v>2584</v>
      </c>
      <c r="D1278" s="25" t="s">
        <v>2555</v>
      </c>
      <c r="E1278" s="26" t="s">
        <v>2585</v>
      </c>
      <c r="F1278" s="25">
        <v>3</v>
      </c>
      <c r="G1278" s="25">
        <v>32</v>
      </c>
      <c r="H1278" s="25">
        <v>85</v>
      </c>
      <c r="I1278" s="25" t="s">
        <v>2557</v>
      </c>
      <c r="J1278" s="25" t="s">
        <v>154</v>
      </c>
      <c r="K1278" s="25"/>
    </row>
    <row r="1279" spans="2:11" x14ac:dyDescent="0.25">
      <c r="B1279" s="23">
        <v>1277</v>
      </c>
      <c r="C1279" s="23" t="s">
        <v>2586</v>
      </c>
      <c r="D1279" s="23" t="s">
        <v>2555</v>
      </c>
      <c r="E1279" s="24" t="s">
        <v>2587</v>
      </c>
      <c r="F1279" s="23">
        <v>4</v>
      </c>
      <c r="G1279" s="23">
        <v>32</v>
      </c>
      <c r="H1279" s="23">
        <v>112</v>
      </c>
      <c r="I1279" s="23" t="s">
        <v>2557</v>
      </c>
      <c r="J1279" s="23" t="s">
        <v>154</v>
      </c>
      <c r="K1279" s="23"/>
    </row>
    <row r="1280" spans="2:11" x14ac:dyDescent="0.25">
      <c r="B1280" s="25">
        <v>1278</v>
      </c>
      <c r="C1280" s="25" t="s">
        <v>2588</v>
      </c>
      <c r="D1280" s="25" t="s">
        <v>2555</v>
      </c>
      <c r="E1280" s="26" t="s">
        <v>2589</v>
      </c>
      <c r="F1280" s="25">
        <v>6</v>
      </c>
      <c r="G1280" s="25">
        <v>32</v>
      </c>
      <c r="H1280" s="25">
        <v>170</v>
      </c>
      <c r="I1280" s="25" t="s">
        <v>2557</v>
      </c>
      <c r="J1280" s="25" t="s">
        <v>154</v>
      </c>
      <c r="K1280" s="25"/>
    </row>
    <row r="1281" spans="2:11" x14ac:dyDescent="0.25">
      <c r="B1281" s="23">
        <v>1279</v>
      </c>
      <c r="C1281" s="23" t="s">
        <v>2590</v>
      </c>
      <c r="D1281" s="23" t="s">
        <v>2555</v>
      </c>
      <c r="E1281" s="24" t="s">
        <v>2591</v>
      </c>
      <c r="F1281" s="23">
        <v>8</v>
      </c>
      <c r="G1281" s="23">
        <v>32</v>
      </c>
      <c r="H1281" s="23">
        <v>224</v>
      </c>
      <c r="I1281" s="23" t="s">
        <v>2557</v>
      </c>
      <c r="J1281" s="23" t="s">
        <v>154</v>
      </c>
      <c r="K1281" s="23"/>
    </row>
    <row r="1282" spans="2:11" x14ac:dyDescent="0.25">
      <c r="B1282" s="25">
        <v>1280</v>
      </c>
      <c r="C1282" s="25" t="s">
        <v>2592</v>
      </c>
      <c r="D1282" s="25" t="s">
        <v>2555</v>
      </c>
      <c r="E1282" s="26" t="s">
        <v>2593</v>
      </c>
      <c r="F1282" s="25">
        <v>1</v>
      </c>
      <c r="G1282" s="25">
        <v>59</v>
      </c>
      <c r="H1282" s="25">
        <v>69</v>
      </c>
      <c r="I1282" s="25" t="s">
        <v>2557</v>
      </c>
      <c r="J1282" s="25" t="s">
        <v>154</v>
      </c>
      <c r="K1282" s="25"/>
    </row>
    <row r="1283" spans="2:11" x14ac:dyDescent="0.25">
      <c r="B1283" s="23">
        <v>1281</v>
      </c>
      <c r="C1283" s="23" t="s">
        <v>2594</v>
      </c>
      <c r="D1283" s="23" t="s">
        <v>2555</v>
      </c>
      <c r="E1283" s="24" t="s">
        <v>2595</v>
      </c>
      <c r="F1283" s="23">
        <v>2</v>
      </c>
      <c r="G1283" s="23">
        <v>59</v>
      </c>
      <c r="H1283" s="23">
        <v>110</v>
      </c>
      <c r="I1283" s="23" t="s">
        <v>2557</v>
      </c>
      <c r="J1283" s="23" t="s">
        <v>154</v>
      </c>
      <c r="K1283" s="23"/>
    </row>
    <row r="1284" spans="2:11" x14ac:dyDescent="0.25">
      <c r="B1284" s="25">
        <v>1282</v>
      </c>
      <c r="C1284" s="25" t="s">
        <v>2596</v>
      </c>
      <c r="D1284" s="25" t="s">
        <v>2555</v>
      </c>
      <c r="E1284" s="26" t="s">
        <v>2597</v>
      </c>
      <c r="F1284" s="25">
        <v>3</v>
      </c>
      <c r="G1284" s="25">
        <v>59</v>
      </c>
      <c r="H1284" s="25">
        <v>179</v>
      </c>
      <c r="I1284" s="25" t="s">
        <v>2557</v>
      </c>
      <c r="J1284" s="25" t="s">
        <v>154</v>
      </c>
      <c r="K1284" s="25"/>
    </row>
    <row r="1285" spans="2:11" x14ac:dyDescent="0.25">
      <c r="B1285" s="23">
        <v>1283</v>
      </c>
      <c r="C1285" s="23" t="s">
        <v>2598</v>
      </c>
      <c r="D1285" s="23" t="s">
        <v>2555</v>
      </c>
      <c r="E1285" s="24" t="s">
        <v>2599</v>
      </c>
      <c r="F1285" s="23">
        <v>4</v>
      </c>
      <c r="G1285" s="23">
        <v>59</v>
      </c>
      <c r="H1285" s="23">
        <v>219</v>
      </c>
      <c r="I1285" s="23" t="s">
        <v>2557</v>
      </c>
      <c r="J1285" s="23" t="s">
        <v>154</v>
      </c>
      <c r="K1285" s="23"/>
    </row>
    <row r="1286" spans="2:11" x14ac:dyDescent="0.25">
      <c r="B1286" s="25">
        <v>1284</v>
      </c>
      <c r="C1286" s="25" t="s">
        <v>2600</v>
      </c>
      <c r="D1286" s="25" t="s">
        <v>2555</v>
      </c>
      <c r="E1286" s="26" t="s">
        <v>2601</v>
      </c>
      <c r="F1286" s="25">
        <v>6</v>
      </c>
      <c r="G1286" s="25">
        <v>59</v>
      </c>
      <c r="H1286" s="25">
        <v>330</v>
      </c>
      <c r="I1286" s="25" t="s">
        <v>2557</v>
      </c>
      <c r="J1286" s="25" t="s">
        <v>154</v>
      </c>
      <c r="K1286" s="25"/>
    </row>
    <row r="1287" spans="2:11" x14ac:dyDescent="0.25">
      <c r="B1287" s="23">
        <v>1285</v>
      </c>
      <c r="C1287" s="23" t="s">
        <v>2602</v>
      </c>
      <c r="D1287" s="23" t="s">
        <v>2555</v>
      </c>
      <c r="E1287" s="24" t="s">
        <v>2603</v>
      </c>
      <c r="F1287" s="23">
        <v>8</v>
      </c>
      <c r="G1287" s="23">
        <v>59</v>
      </c>
      <c r="H1287" s="23">
        <v>438</v>
      </c>
      <c r="I1287" s="23" t="s">
        <v>2557</v>
      </c>
      <c r="J1287" s="23" t="s">
        <v>154</v>
      </c>
      <c r="K1287" s="23"/>
    </row>
    <row r="1288" spans="2:11" x14ac:dyDescent="0.25">
      <c r="B1288" s="25">
        <v>1286</v>
      </c>
      <c r="C1288" s="25" t="s">
        <v>2604</v>
      </c>
      <c r="D1288" s="25" t="s">
        <v>2555</v>
      </c>
      <c r="E1288" s="26" t="s">
        <v>2605</v>
      </c>
      <c r="F1288" s="25">
        <v>1</v>
      </c>
      <c r="G1288" s="25">
        <v>86</v>
      </c>
      <c r="H1288" s="25">
        <v>101</v>
      </c>
      <c r="I1288" s="25" t="s">
        <v>2557</v>
      </c>
      <c r="J1288" s="25" t="s">
        <v>154</v>
      </c>
      <c r="K1288" s="25"/>
    </row>
    <row r="1289" spans="2:11" x14ac:dyDescent="0.25">
      <c r="B1289" s="23">
        <v>1287</v>
      </c>
      <c r="C1289" s="23" t="s">
        <v>2606</v>
      </c>
      <c r="D1289" s="23" t="s">
        <v>2555</v>
      </c>
      <c r="E1289" s="24" t="s">
        <v>2607</v>
      </c>
      <c r="F1289" s="23">
        <v>2</v>
      </c>
      <c r="G1289" s="23">
        <v>86</v>
      </c>
      <c r="H1289" s="23">
        <v>160</v>
      </c>
      <c r="I1289" s="23" t="s">
        <v>2557</v>
      </c>
      <c r="J1289" s="23" t="s">
        <v>154</v>
      </c>
      <c r="K1289" s="23"/>
    </row>
    <row r="1290" spans="2:11" x14ac:dyDescent="0.25">
      <c r="B1290" s="25">
        <v>1288</v>
      </c>
      <c r="C1290" s="25" t="s">
        <v>2608</v>
      </c>
      <c r="D1290" s="25" t="s">
        <v>2555</v>
      </c>
      <c r="E1290" s="26" t="s">
        <v>2609</v>
      </c>
      <c r="F1290" s="25">
        <v>3</v>
      </c>
      <c r="G1290" s="25">
        <v>86</v>
      </c>
      <c r="H1290" s="25">
        <v>261</v>
      </c>
      <c r="I1290" s="25" t="s">
        <v>2557</v>
      </c>
      <c r="J1290" s="25" t="s">
        <v>154</v>
      </c>
      <c r="K1290" s="25"/>
    </row>
    <row r="1291" spans="2:11" x14ac:dyDescent="0.25">
      <c r="B1291" s="23">
        <v>1289</v>
      </c>
      <c r="C1291" s="23" t="s">
        <v>2610</v>
      </c>
      <c r="D1291" s="23" t="s">
        <v>2555</v>
      </c>
      <c r="E1291" s="24" t="s">
        <v>2611</v>
      </c>
      <c r="F1291" s="23">
        <v>4</v>
      </c>
      <c r="G1291" s="23">
        <v>86</v>
      </c>
      <c r="H1291" s="23">
        <v>319</v>
      </c>
      <c r="I1291" s="23" t="s">
        <v>2557</v>
      </c>
      <c r="J1291" s="23" t="s">
        <v>154</v>
      </c>
      <c r="K1291" s="23"/>
    </row>
    <row r="1292" spans="2:11" x14ac:dyDescent="0.25">
      <c r="B1292" s="25">
        <v>1290</v>
      </c>
      <c r="C1292" s="25" t="s">
        <v>2612</v>
      </c>
      <c r="D1292" s="25" t="s">
        <v>2555</v>
      </c>
      <c r="E1292" s="26" t="s">
        <v>2613</v>
      </c>
      <c r="F1292" s="25">
        <v>6</v>
      </c>
      <c r="G1292" s="25">
        <v>86</v>
      </c>
      <c r="H1292" s="25">
        <v>481</v>
      </c>
      <c r="I1292" s="25" t="s">
        <v>2557</v>
      </c>
      <c r="J1292" s="25" t="s">
        <v>154</v>
      </c>
      <c r="K1292" s="25"/>
    </row>
    <row r="1293" spans="2:11" x14ac:dyDescent="0.25">
      <c r="B1293" s="23">
        <v>1291</v>
      </c>
      <c r="C1293" s="23" t="s">
        <v>2614</v>
      </c>
      <c r="D1293" s="23" t="s">
        <v>2555</v>
      </c>
      <c r="E1293" s="24" t="s">
        <v>2615</v>
      </c>
      <c r="F1293" s="23">
        <v>8</v>
      </c>
      <c r="G1293" s="23">
        <v>86</v>
      </c>
      <c r="H1293" s="23">
        <v>638</v>
      </c>
      <c r="I1293" s="23" t="s">
        <v>2557</v>
      </c>
      <c r="J1293" s="23" t="s">
        <v>154</v>
      </c>
      <c r="K1293" s="23"/>
    </row>
    <row r="1294" spans="2:11" x14ac:dyDescent="0.25">
      <c r="B1294" s="25">
        <v>1292</v>
      </c>
      <c r="C1294" s="25" t="s">
        <v>2616</v>
      </c>
      <c r="D1294" s="25" t="s">
        <v>2555</v>
      </c>
      <c r="E1294" s="26" t="s">
        <v>2617</v>
      </c>
      <c r="F1294" s="25">
        <v>1</v>
      </c>
      <c r="G1294" s="25">
        <v>86</v>
      </c>
      <c r="H1294" s="25">
        <v>101</v>
      </c>
      <c r="I1294" s="25" t="s">
        <v>2557</v>
      </c>
      <c r="J1294" s="25" t="s">
        <v>154</v>
      </c>
      <c r="K1294" s="25"/>
    </row>
    <row r="1295" spans="2:11" x14ac:dyDescent="0.25">
      <c r="B1295" s="23">
        <v>1293</v>
      </c>
      <c r="C1295" s="23" t="s">
        <v>2618</v>
      </c>
      <c r="D1295" s="23" t="s">
        <v>2555</v>
      </c>
      <c r="E1295" s="24" t="s">
        <v>2619</v>
      </c>
      <c r="F1295" s="23">
        <v>2</v>
      </c>
      <c r="G1295" s="23">
        <v>86</v>
      </c>
      <c r="H1295" s="23">
        <v>160</v>
      </c>
      <c r="I1295" s="23" t="s">
        <v>2557</v>
      </c>
      <c r="J1295" s="23" t="s">
        <v>154</v>
      </c>
      <c r="K1295" s="23"/>
    </row>
    <row r="1296" spans="2:11" x14ac:dyDescent="0.25">
      <c r="B1296" s="25">
        <v>1294</v>
      </c>
      <c r="C1296" s="25" t="s">
        <v>2620</v>
      </c>
      <c r="D1296" s="25" t="s">
        <v>2555</v>
      </c>
      <c r="E1296" s="26" t="s">
        <v>2621</v>
      </c>
      <c r="F1296" s="25">
        <v>3</v>
      </c>
      <c r="G1296" s="25">
        <v>86</v>
      </c>
      <c r="H1296" s="25">
        <v>261</v>
      </c>
      <c r="I1296" s="25" t="s">
        <v>2557</v>
      </c>
      <c r="J1296" s="25" t="s">
        <v>154</v>
      </c>
      <c r="K1296" s="25"/>
    </row>
    <row r="1297" spans="2:11" x14ac:dyDescent="0.25">
      <c r="B1297" s="23">
        <v>1295</v>
      </c>
      <c r="C1297" s="23" t="s">
        <v>2622</v>
      </c>
      <c r="D1297" s="23" t="s">
        <v>2555</v>
      </c>
      <c r="E1297" s="24" t="s">
        <v>2623</v>
      </c>
      <c r="F1297" s="23">
        <v>4</v>
      </c>
      <c r="G1297" s="23">
        <v>86</v>
      </c>
      <c r="H1297" s="23">
        <v>319</v>
      </c>
      <c r="I1297" s="23" t="s">
        <v>2557</v>
      </c>
      <c r="J1297" s="23" t="s">
        <v>154</v>
      </c>
      <c r="K1297" s="23"/>
    </row>
    <row r="1298" spans="2:11" x14ac:dyDescent="0.25">
      <c r="B1298" s="25">
        <v>1296</v>
      </c>
      <c r="C1298" s="25" t="s">
        <v>2624</v>
      </c>
      <c r="D1298" s="25" t="s">
        <v>2555</v>
      </c>
      <c r="E1298" s="26" t="s">
        <v>2625</v>
      </c>
      <c r="F1298" s="25">
        <v>6</v>
      </c>
      <c r="G1298" s="25">
        <v>86</v>
      </c>
      <c r="H1298" s="25">
        <v>481</v>
      </c>
      <c r="I1298" s="25" t="s">
        <v>2557</v>
      </c>
      <c r="J1298" s="25" t="s">
        <v>154</v>
      </c>
      <c r="K1298" s="25"/>
    </row>
    <row r="1299" spans="2:11" x14ac:dyDescent="0.25">
      <c r="B1299" s="23">
        <v>1297</v>
      </c>
      <c r="C1299" s="23" t="s">
        <v>2626</v>
      </c>
      <c r="D1299" s="23" t="s">
        <v>2555</v>
      </c>
      <c r="E1299" s="24" t="s">
        <v>2627</v>
      </c>
      <c r="F1299" s="23">
        <v>8</v>
      </c>
      <c r="G1299" s="23">
        <v>86</v>
      </c>
      <c r="H1299" s="23">
        <v>638</v>
      </c>
      <c r="I1299" s="23" t="s">
        <v>2557</v>
      </c>
      <c r="J1299" s="23" t="s">
        <v>154</v>
      </c>
      <c r="K1299" s="23"/>
    </row>
    <row r="1300" spans="2:11" x14ac:dyDescent="0.25">
      <c r="B1300" s="25">
        <v>1298</v>
      </c>
      <c r="C1300" s="25" t="s">
        <v>2628</v>
      </c>
      <c r="D1300" s="25" t="s">
        <v>2629</v>
      </c>
      <c r="E1300" s="26" t="s">
        <v>2630</v>
      </c>
      <c r="F1300" s="25">
        <v>1</v>
      </c>
      <c r="G1300" s="25">
        <v>15</v>
      </c>
      <c r="H1300" s="25">
        <v>19</v>
      </c>
      <c r="I1300" s="25" t="s">
        <v>1464</v>
      </c>
      <c r="J1300" s="25" t="s">
        <v>154</v>
      </c>
      <c r="K1300" s="25"/>
    </row>
    <row r="1301" spans="2:11" x14ac:dyDescent="0.25">
      <c r="B1301" s="23">
        <v>1299</v>
      </c>
      <c r="C1301" s="23" t="s">
        <v>2631</v>
      </c>
      <c r="D1301" s="23" t="s">
        <v>2629</v>
      </c>
      <c r="E1301" s="24" t="s">
        <v>2632</v>
      </c>
      <c r="F1301" s="23">
        <v>2</v>
      </c>
      <c r="G1301" s="23">
        <v>15</v>
      </c>
      <c r="H1301" s="23">
        <v>36</v>
      </c>
      <c r="I1301" s="23" t="s">
        <v>1464</v>
      </c>
      <c r="J1301" s="23" t="s">
        <v>154</v>
      </c>
      <c r="K1301" s="23"/>
    </row>
    <row r="1302" spans="2:11" x14ac:dyDescent="0.25">
      <c r="B1302" s="25">
        <v>1300</v>
      </c>
      <c r="C1302" s="25" t="s">
        <v>2633</v>
      </c>
      <c r="D1302" s="25" t="s">
        <v>2629</v>
      </c>
      <c r="E1302" s="26" t="s">
        <v>2634</v>
      </c>
      <c r="F1302" s="25">
        <v>1</v>
      </c>
      <c r="G1302" s="25">
        <v>20</v>
      </c>
      <c r="H1302" s="25">
        <v>25</v>
      </c>
      <c r="I1302" s="25" t="s">
        <v>1464</v>
      </c>
      <c r="J1302" s="25" t="s">
        <v>154</v>
      </c>
      <c r="K1302" s="25"/>
    </row>
    <row r="1303" spans="2:11" x14ac:dyDescent="0.25">
      <c r="B1303" s="23">
        <v>1301</v>
      </c>
      <c r="C1303" s="23" t="s">
        <v>2635</v>
      </c>
      <c r="D1303" s="23" t="s">
        <v>2629</v>
      </c>
      <c r="E1303" s="24" t="s">
        <v>2636</v>
      </c>
      <c r="F1303" s="23">
        <v>2</v>
      </c>
      <c r="G1303" s="23">
        <v>20</v>
      </c>
      <c r="H1303" s="23">
        <v>50</v>
      </c>
      <c r="I1303" s="23" t="s">
        <v>1464</v>
      </c>
      <c r="J1303" s="23" t="s">
        <v>154</v>
      </c>
      <c r="K1303" s="23"/>
    </row>
    <row r="1304" spans="2:11" x14ac:dyDescent="0.25">
      <c r="B1304" s="25">
        <v>1302</v>
      </c>
      <c r="C1304" s="25" t="s">
        <v>2637</v>
      </c>
      <c r="D1304" s="25" t="s">
        <v>2629</v>
      </c>
      <c r="E1304" s="26" t="s">
        <v>2638</v>
      </c>
      <c r="F1304" s="25">
        <v>3</v>
      </c>
      <c r="G1304" s="25">
        <v>20</v>
      </c>
      <c r="H1304" s="25">
        <v>71</v>
      </c>
      <c r="I1304" s="25" t="s">
        <v>1464</v>
      </c>
      <c r="J1304" s="25" t="s">
        <v>154</v>
      </c>
      <c r="K1304" s="25"/>
    </row>
    <row r="1305" spans="2:11" x14ac:dyDescent="0.25">
      <c r="B1305" s="23">
        <v>1303</v>
      </c>
      <c r="C1305" s="23" t="s">
        <v>2639</v>
      </c>
      <c r="D1305" s="23" t="s">
        <v>2629</v>
      </c>
      <c r="E1305" s="24" t="s">
        <v>2640</v>
      </c>
      <c r="F1305" s="23">
        <v>4</v>
      </c>
      <c r="G1305" s="23">
        <v>20</v>
      </c>
      <c r="H1305" s="23">
        <v>100</v>
      </c>
      <c r="I1305" s="23" t="s">
        <v>1464</v>
      </c>
      <c r="J1305" s="23" t="s">
        <v>154</v>
      </c>
      <c r="K1305" s="23"/>
    </row>
    <row r="1306" spans="2:11" x14ac:dyDescent="0.25">
      <c r="B1306" s="25">
        <v>1304</v>
      </c>
      <c r="C1306" s="25" t="s">
        <v>2641</v>
      </c>
      <c r="D1306" s="25" t="s">
        <v>2629</v>
      </c>
      <c r="E1306" s="26" t="s">
        <v>2642</v>
      </c>
      <c r="F1306" s="25">
        <v>6</v>
      </c>
      <c r="G1306" s="25">
        <v>20</v>
      </c>
      <c r="H1306" s="25">
        <v>146</v>
      </c>
      <c r="I1306" s="25" t="s">
        <v>1464</v>
      </c>
      <c r="J1306" s="25" t="s">
        <v>154</v>
      </c>
      <c r="K1306" s="25"/>
    </row>
    <row r="1307" spans="2:11" x14ac:dyDescent="0.25">
      <c r="B1307" s="23">
        <v>1305</v>
      </c>
      <c r="C1307" s="23" t="s">
        <v>2643</v>
      </c>
      <c r="D1307" s="23" t="s">
        <v>2629</v>
      </c>
      <c r="E1307" s="24" t="s">
        <v>2644</v>
      </c>
      <c r="F1307" s="23">
        <v>1</v>
      </c>
      <c r="G1307" s="23">
        <v>35</v>
      </c>
      <c r="H1307" s="23">
        <v>62</v>
      </c>
      <c r="I1307" s="23" t="s">
        <v>1464</v>
      </c>
      <c r="J1307" s="23" t="s">
        <v>154</v>
      </c>
      <c r="K1307" s="23"/>
    </row>
    <row r="1308" spans="2:11" x14ac:dyDescent="0.25">
      <c r="B1308" s="25">
        <v>1306</v>
      </c>
      <c r="C1308" s="25" t="s">
        <v>2645</v>
      </c>
      <c r="D1308" s="25" t="s">
        <v>2629</v>
      </c>
      <c r="E1308" s="26" t="s">
        <v>2646</v>
      </c>
      <c r="F1308" s="25">
        <v>2</v>
      </c>
      <c r="G1308" s="25">
        <v>35</v>
      </c>
      <c r="H1308" s="25">
        <v>90</v>
      </c>
      <c r="I1308" s="25" t="s">
        <v>1464</v>
      </c>
      <c r="J1308" s="25" t="s">
        <v>154</v>
      </c>
      <c r="K1308" s="25"/>
    </row>
    <row r="1309" spans="2:11" x14ac:dyDescent="0.25">
      <c r="B1309" s="23">
        <v>1307</v>
      </c>
      <c r="C1309" s="23" t="s">
        <v>2647</v>
      </c>
      <c r="D1309" s="23" t="s">
        <v>2629</v>
      </c>
      <c r="E1309" s="24" t="s">
        <v>2648</v>
      </c>
      <c r="F1309" s="23">
        <v>1</v>
      </c>
      <c r="G1309" s="23">
        <v>25</v>
      </c>
      <c r="H1309" s="23">
        <v>33</v>
      </c>
      <c r="I1309" s="23" t="s">
        <v>2084</v>
      </c>
      <c r="J1309" s="23" t="s">
        <v>154</v>
      </c>
      <c r="K1309" s="23"/>
    </row>
    <row r="1310" spans="2:11" x14ac:dyDescent="0.25">
      <c r="B1310" s="25">
        <v>1308</v>
      </c>
      <c r="C1310" s="25" t="s">
        <v>2649</v>
      </c>
      <c r="D1310" s="25" t="s">
        <v>2629</v>
      </c>
      <c r="E1310" s="26" t="s">
        <v>2650</v>
      </c>
      <c r="F1310" s="25">
        <v>1</v>
      </c>
      <c r="G1310" s="25">
        <v>25</v>
      </c>
      <c r="H1310" s="25">
        <v>26</v>
      </c>
      <c r="I1310" s="25" t="s">
        <v>153</v>
      </c>
      <c r="J1310" s="25" t="s">
        <v>154</v>
      </c>
      <c r="K1310" s="25"/>
    </row>
    <row r="1311" spans="2:11" x14ac:dyDescent="0.25">
      <c r="B1311" s="23">
        <v>1309</v>
      </c>
      <c r="C1311" s="23" t="s">
        <v>2651</v>
      </c>
      <c r="D1311" s="23" t="s">
        <v>2629</v>
      </c>
      <c r="E1311" s="24" t="s">
        <v>2650</v>
      </c>
      <c r="F1311" s="23">
        <v>1</v>
      </c>
      <c r="G1311" s="23">
        <v>25</v>
      </c>
      <c r="H1311" s="23">
        <v>42</v>
      </c>
      <c r="I1311" s="23" t="s">
        <v>1464</v>
      </c>
      <c r="J1311" s="23" t="s">
        <v>154</v>
      </c>
      <c r="K1311" s="23"/>
    </row>
    <row r="1312" spans="2:11" x14ac:dyDescent="0.25">
      <c r="B1312" s="25">
        <v>1310</v>
      </c>
      <c r="C1312" s="25" t="s">
        <v>2652</v>
      </c>
      <c r="D1312" s="25" t="s">
        <v>2629</v>
      </c>
      <c r="E1312" s="26" t="s">
        <v>2648</v>
      </c>
      <c r="F1312" s="25">
        <v>1</v>
      </c>
      <c r="G1312" s="25">
        <v>25</v>
      </c>
      <c r="H1312" s="25">
        <v>33</v>
      </c>
      <c r="I1312" s="25" t="s">
        <v>1464</v>
      </c>
      <c r="J1312" s="25" t="s">
        <v>154</v>
      </c>
      <c r="K1312" s="25"/>
    </row>
    <row r="1313" spans="2:11" x14ac:dyDescent="0.25">
      <c r="B1313" s="23">
        <v>1311</v>
      </c>
      <c r="C1313" s="23" t="s">
        <v>2653</v>
      </c>
      <c r="D1313" s="23" t="s">
        <v>2629</v>
      </c>
      <c r="E1313" s="24" t="s">
        <v>2654</v>
      </c>
      <c r="F1313" s="23">
        <v>1</v>
      </c>
      <c r="G1313" s="23">
        <v>30</v>
      </c>
      <c r="H1313" s="23">
        <v>37</v>
      </c>
      <c r="I1313" s="23" t="s">
        <v>2084</v>
      </c>
      <c r="J1313" s="23" t="s">
        <v>154</v>
      </c>
      <c r="K1313" s="23"/>
    </row>
    <row r="1314" spans="2:11" x14ac:dyDescent="0.25">
      <c r="B1314" s="25">
        <v>1312</v>
      </c>
      <c r="C1314" s="25" t="s">
        <v>2655</v>
      </c>
      <c r="D1314" s="25" t="s">
        <v>2629</v>
      </c>
      <c r="E1314" s="26" t="s">
        <v>2656</v>
      </c>
      <c r="F1314" s="25">
        <v>1</v>
      </c>
      <c r="G1314" s="25">
        <v>50</v>
      </c>
      <c r="H1314" s="25">
        <v>70</v>
      </c>
      <c r="I1314" s="25" t="s">
        <v>1464</v>
      </c>
      <c r="J1314" s="25" t="s">
        <v>154</v>
      </c>
      <c r="K1314" s="25"/>
    </row>
    <row r="1315" spans="2:11" x14ac:dyDescent="0.25">
      <c r="B1315" s="23">
        <v>1313</v>
      </c>
      <c r="C1315" s="23" t="s">
        <v>2657</v>
      </c>
      <c r="D1315" s="23" t="s">
        <v>2629</v>
      </c>
      <c r="E1315" s="24" t="s">
        <v>2658</v>
      </c>
      <c r="F1315" s="23">
        <v>1</v>
      </c>
      <c r="G1315" s="23">
        <v>30</v>
      </c>
      <c r="H1315" s="23">
        <v>31</v>
      </c>
      <c r="I1315" s="23" t="s">
        <v>153</v>
      </c>
      <c r="J1315" s="23" t="s">
        <v>154</v>
      </c>
      <c r="K1315" s="23"/>
    </row>
    <row r="1316" spans="2:11" x14ac:dyDescent="0.25">
      <c r="B1316" s="25">
        <v>1314</v>
      </c>
      <c r="C1316" s="25" t="s">
        <v>2659</v>
      </c>
      <c r="D1316" s="25" t="s">
        <v>2629</v>
      </c>
      <c r="E1316" s="26" t="s">
        <v>2658</v>
      </c>
      <c r="F1316" s="25">
        <v>1</v>
      </c>
      <c r="G1316" s="25">
        <v>30</v>
      </c>
      <c r="H1316" s="25">
        <v>46</v>
      </c>
      <c r="I1316" s="25" t="s">
        <v>1464</v>
      </c>
      <c r="J1316" s="25" t="s">
        <v>154</v>
      </c>
      <c r="K1316" s="25"/>
    </row>
    <row r="1317" spans="2:11" x14ac:dyDescent="0.25">
      <c r="B1317" s="23">
        <v>1315</v>
      </c>
      <c r="C1317" s="23" t="s">
        <v>2660</v>
      </c>
      <c r="D1317" s="23" t="s">
        <v>2629</v>
      </c>
      <c r="E1317" s="24" t="s">
        <v>2654</v>
      </c>
      <c r="F1317" s="23">
        <v>1</v>
      </c>
      <c r="G1317" s="23">
        <v>30</v>
      </c>
      <c r="H1317" s="23">
        <v>41</v>
      </c>
      <c r="I1317" s="23" t="s">
        <v>1464</v>
      </c>
      <c r="J1317" s="23" t="s">
        <v>154</v>
      </c>
      <c r="K1317" s="23"/>
    </row>
    <row r="1318" spans="2:11" x14ac:dyDescent="0.25">
      <c r="B1318" s="25">
        <v>1316</v>
      </c>
      <c r="C1318" s="25" t="s">
        <v>2661</v>
      </c>
      <c r="D1318" s="25" t="s">
        <v>2629</v>
      </c>
      <c r="E1318" s="26" t="s">
        <v>2662</v>
      </c>
      <c r="F1318" s="25">
        <v>2</v>
      </c>
      <c r="G1318" s="25">
        <v>25</v>
      </c>
      <c r="H1318" s="25">
        <v>66</v>
      </c>
      <c r="I1318" s="25" t="s">
        <v>2084</v>
      </c>
      <c r="J1318" s="25" t="s">
        <v>154</v>
      </c>
      <c r="K1318" s="25"/>
    </row>
    <row r="1319" spans="2:11" x14ac:dyDescent="0.25">
      <c r="B1319" s="23">
        <v>1317</v>
      </c>
      <c r="C1319" s="23" t="s">
        <v>2663</v>
      </c>
      <c r="D1319" s="23" t="s">
        <v>2629</v>
      </c>
      <c r="E1319" s="24" t="s">
        <v>2664</v>
      </c>
      <c r="F1319" s="23">
        <v>2</v>
      </c>
      <c r="G1319" s="23">
        <v>25</v>
      </c>
      <c r="H1319" s="23">
        <v>50</v>
      </c>
      <c r="I1319" s="23" t="s">
        <v>153</v>
      </c>
      <c r="J1319" s="23" t="s">
        <v>154</v>
      </c>
      <c r="K1319" s="23"/>
    </row>
    <row r="1320" spans="2:11" x14ac:dyDescent="0.25">
      <c r="B1320" s="25">
        <v>1318</v>
      </c>
      <c r="C1320" s="25" t="s">
        <v>2665</v>
      </c>
      <c r="D1320" s="25" t="s">
        <v>2629</v>
      </c>
      <c r="E1320" s="26" t="s">
        <v>2666</v>
      </c>
      <c r="F1320" s="25">
        <v>2</v>
      </c>
      <c r="G1320" s="25">
        <v>25</v>
      </c>
      <c r="H1320" s="25">
        <v>50</v>
      </c>
      <c r="I1320" s="25" t="s">
        <v>153</v>
      </c>
      <c r="J1320" s="25" t="s">
        <v>154</v>
      </c>
      <c r="K1320" s="25"/>
    </row>
    <row r="1321" spans="2:11" x14ac:dyDescent="0.25">
      <c r="B1321" s="23">
        <v>1319</v>
      </c>
      <c r="C1321" s="23" t="s">
        <v>2667</v>
      </c>
      <c r="D1321" s="23" t="s">
        <v>2629</v>
      </c>
      <c r="E1321" s="24" t="s">
        <v>2664</v>
      </c>
      <c r="F1321" s="23">
        <v>2</v>
      </c>
      <c r="G1321" s="23">
        <v>25</v>
      </c>
      <c r="H1321" s="23">
        <v>73</v>
      </c>
      <c r="I1321" s="23" t="s">
        <v>1464</v>
      </c>
      <c r="J1321" s="23" t="s">
        <v>154</v>
      </c>
      <c r="K1321" s="23"/>
    </row>
    <row r="1322" spans="2:11" x14ac:dyDescent="0.25">
      <c r="B1322" s="25">
        <v>1320</v>
      </c>
      <c r="C1322" s="25" t="s">
        <v>2668</v>
      </c>
      <c r="D1322" s="25" t="s">
        <v>2629</v>
      </c>
      <c r="E1322" s="26" t="s">
        <v>2669</v>
      </c>
      <c r="F1322" s="25">
        <v>2</v>
      </c>
      <c r="G1322" s="25">
        <v>30</v>
      </c>
      <c r="H1322" s="25">
        <v>74</v>
      </c>
      <c r="I1322" s="25" t="s">
        <v>2084</v>
      </c>
      <c r="J1322" s="25" t="s">
        <v>154</v>
      </c>
      <c r="K1322" s="25"/>
    </row>
    <row r="1323" spans="2:11" x14ac:dyDescent="0.25">
      <c r="B1323" s="23">
        <v>1321</v>
      </c>
      <c r="C1323" s="23" t="s">
        <v>2670</v>
      </c>
      <c r="D1323" s="23" t="s">
        <v>2629</v>
      </c>
      <c r="E1323" s="24" t="s">
        <v>2671</v>
      </c>
      <c r="F1323" s="23">
        <v>2</v>
      </c>
      <c r="G1323" s="23">
        <v>50</v>
      </c>
      <c r="H1323" s="23">
        <v>114</v>
      </c>
      <c r="I1323" s="23" t="s">
        <v>1464</v>
      </c>
      <c r="J1323" s="23" t="s">
        <v>154</v>
      </c>
      <c r="K1323" s="23"/>
    </row>
    <row r="1324" spans="2:11" x14ac:dyDescent="0.25">
      <c r="B1324" s="25">
        <v>1322</v>
      </c>
      <c r="C1324" s="25" t="s">
        <v>2672</v>
      </c>
      <c r="D1324" s="25" t="s">
        <v>2629</v>
      </c>
      <c r="E1324" s="26" t="s">
        <v>2669</v>
      </c>
      <c r="F1324" s="25">
        <v>2</v>
      </c>
      <c r="G1324" s="25">
        <v>30</v>
      </c>
      <c r="H1324" s="25">
        <v>58</v>
      </c>
      <c r="I1324" s="25" t="s">
        <v>153</v>
      </c>
      <c r="J1324" s="25" t="s">
        <v>154</v>
      </c>
      <c r="K1324" s="25"/>
    </row>
    <row r="1325" spans="2:11" x14ac:dyDescent="0.25">
      <c r="B1325" s="23">
        <v>1323</v>
      </c>
      <c r="C1325" s="23" t="s">
        <v>2673</v>
      </c>
      <c r="D1325" s="23" t="s">
        <v>2629</v>
      </c>
      <c r="E1325" s="24" t="s">
        <v>2669</v>
      </c>
      <c r="F1325" s="23">
        <v>2</v>
      </c>
      <c r="G1325" s="23">
        <v>30</v>
      </c>
      <c r="H1325" s="23">
        <v>75</v>
      </c>
      <c r="I1325" s="23" t="s">
        <v>1464</v>
      </c>
      <c r="J1325" s="23" t="s">
        <v>154</v>
      </c>
      <c r="K1325" s="23"/>
    </row>
    <row r="1326" spans="2:11" x14ac:dyDescent="0.25">
      <c r="B1326" s="25">
        <v>1324</v>
      </c>
      <c r="C1326" s="25" t="s">
        <v>2674</v>
      </c>
      <c r="D1326" s="25" t="s">
        <v>2629</v>
      </c>
      <c r="E1326" s="26" t="s">
        <v>2675</v>
      </c>
      <c r="F1326" s="25">
        <v>3</v>
      </c>
      <c r="G1326" s="25">
        <v>25</v>
      </c>
      <c r="H1326" s="25">
        <v>115</v>
      </c>
      <c r="I1326" s="25" t="s">
        <v>1464</v>
      </c>
      <c r="J1326" s="25" t="s">
        <v>154</v>
      </c>
      <c r="K1326" s="25"/>
    </row>
    <row r="1327" spans="2:11" x14ac:dyDescent="0.25">
      <c r="B1327" s="23">
        <v>1325</v>
      </c>
      <c r="C1327" s="23" t="s">
        <v>2676</v>
      </c>
      <c r="D1327" s="23" t="s">
        <v>2629</v>
      </c>
      <c r="E1327" s="24" t="s">
        <v>2677</v>
      </c>
      <c r="F1327" s="23">
        <v>3</v>
      </c>
      <c r="G1327" s="23">
        <v>30</v>
      </c>
      <c r="H1327" s="23">
        <v>120</v>
      </c>
      <c r="I1327" s="23" t="s">
        <v>2084</v>
      </c>
      <c r="J1327" s="23" t="s">
        <v>154</v>
      </c>
      <c r="K1327" s="23"/>
    </row>
    <row r="1328" spans="2:11" x14ac:dyDescent="0.25">
      <c r="B1328" s="25">
        <v>1326</v>
      </c>
      <c r="C1328" s="25" t="s">
        <v>2678</v>
      </c>
      <c r="D1328" s="25" t="s">
        <v>2629</v>
      </c>
      <c r="E1328" s="26" t="s">
        <v>2679</v>
      </c>
      <c r="F1328" s="25">
        <v>3</v>
      </c>
      <c r="G1328" s="25">
        <v>30</v>
      </c>
      <c r="H1328" s="25">
        <v>127</v>
      </c>
      <c r="I1328" s="25" t="s">
        <v>1464</v>
      </c>
      <c r="J1328" s="25" t="s">
        <v>154</v>
      </c>
      <c r="K1328" s="25"/>
    </row>
    <row r="1329" spans="2:11" x14ac:dyDescent="0.25">
      <c r="B1329" s="23">
        <v>1327</v>
      </c>
      <c r="C1329" s="23" t="s">
        <v>2680</v>
      </c>
      <c r="D1329" s="23" t="s">
        <v>2629</v>
      </c>
      <c r="E1329" s="24" t="s">
        <v>2681</v>
      </c>
      <c r="F1329" s="23">
        <v>4</v>
      </c>
      <c r="G1329" s="23">
        <v>25</v>
      </c>
      <c r="H1329" s="23">
        <v>132</v>
      </c>
      <c r="I1329" s="23" t="s">
        <v>2084</v>
      </c>
      <c r="J1329" s="23" t="s">
        <v>154</v>
      </c>
      <c r="K1329" s="23"/>
    </row>
    <row r="1330" spans="2:11" x14ac:dyDescent="0.25">
      <c r="B1330" s="25">
        <v>1328</v>
      </c>
      <c r="C1330" s="25" t="s">
        <v>2682</v>
      </c>
      <c r="D1330" s="25" t="s">
        <v>2629</v>
      </c>
      <c r="E1330" s="26" t="s">
        <v>2683</v>
      </c>
      <c r="F1330" s="25">
        <v>4</v>
      </c>
      <c r="G1330" s="25">
        <v>30</v>
      </c>
      <c r="H1330" s="25">
        <v>148</v>
      </c>
      <c r="I1330" s="25" t="s">
        <v>2084</v>
      </c>
      <c r="J1330" s="25" t="s">
        <v>154</v>
      </c>
      <c r="K1330" s="25"/>
    </row>
    <row r="1331" spans="2:11" x14ac:dyDescent="0.25">
      <c r="B1331" s="23">
        <v>1329</v>
      </c>
      <c r="C1331" s="23" t="s">
        <v>2684</v>
      </c>
      <c r="D1331" s="23" t="s">
        <v>2629</v>
      </c>
      <c r="E1331" s="24" t="s">
        <v>2683</v>
      </c>
      <c r="F1331" s="23">
        <v>4</v>
      </c>
      <c r="G1331" s="23">
        <v>30</v>
      </c>
      <c r="H1331" s="23">
        <v>116</v>
      </c>
      <c r="I1331" s="23" t="s">
        <v>153</v>
      </c>
      <c r="J1331" s="23" t="s">
        <v>154</v>
      </c>
      <c r="K1331" s="23"/>
    </row>
    <row r="1332" spans="2:11" x14ac:dyDescent="0.25">
      <c r="B1332" s="25">
        <v>1330</v>
      </c>
      <c r="C1332" s="25" t="s">
        <v>2685</v>
      </c>
      <c r="D1332" s="25" t="s">
        <v>2629</v>
      </c>
      <c r="E1332" s="26" t="s">
        <v>2683</v>
      </c>
      <c r="F1332" s="25">
        <v>4</v>
      </c>
      <c r="G1332" s="25">
        <v>30</v>
      </c>
      <c r="H1332" s="25">
        <v>150</v>
      </c>
      <c r="I1332" s="25" t="s">
        <v>1464</v>
      </c>
      <c r="J1332" s="25" t="s">
        <v>154</v>
      </c>
      <c r="K1332" s="25"/>
    </row>
    <row r="1333" spans="2:11" x14ac:dyDescent="0.25">
      <c r="B1333" s="23">
        <v>1331</v>
      </c>
      <c r="C1333" s="23" t="s">
        <v>2686</v>
      </c>
      <c r="D1333" s="23" t="s">
        <v>2629</v>
      </c>
      <c r="E1333" s="24" t="s">
        <v>2687</v>
      </c>
      <c r="F1333" s="23">
        <v>6</v>
      </c>
      <c r="G1333" s="23">
        <v>30</v>
      </c>
      <c r="H1333" s="23">
        <v>198</v>
      </c>
      <c r="I1333" s="23" t="s">
        <v>2084</v>
      </c>
      <c r="J1333" s="23" t="s">
        <v>154</v>
      </c>
      <c r="K1333" s="23"/>
    </row>
    <row r="1334" spans="2:11" x14ac:dyDescent="0.25">
      <c r="B1334" s="25">
        <v>1332</v>
      </c>
      <c r="C1334" s="25" t="s">
        <v>2688</v>
      </c>
      <c r="D1334" s="25" t="s">
        <v>2629</v>
      </c>
      <c r="E1334" s="26" t="s">
        <v>2687</v>
      </c>
      <c r="F1334" s="25">
        <v>6</v>
      </c>
      <c r="G1334" s="25">
        <v>30</v>
      </c>
      <c r="H1334" s="25">
        <v>219</v>
      </c>
      <c r="I1334" s="25" t="s">
        <v>1464</v>
      </c>
      <c r="J1334" s="25" t="s">
        <v>154</v>
      </c>
      <c r="K1334" s="25"/>
    </row>
    <row r="1335" spans="2:11" x14ac:dyDescent="0.25">
      <c r="B1335" s="23">
        <v>1333</v>
      </c>
      <c r="C1335" s="23" t="s">
        <v>2689</v>
      </c>
      <c r="D1335" s="23" t="s">
        <v>2629</v>
      </c>
      <c r="E1335" s="24" t="s">
        <v>2690</v>
      </c>
      <c r="F1335" s="23">
        <v>6</v>
      </c>
      <c r="G1335" s="23">
        <v>30</v>
      </c>
      <c r="H1335" s="23">
        <v>213</v>
      </c>
      <c r="I1335" s="23" t="s">
        <v>2084</v>
      </c>
      <c r="J1335" s="23" t="s">
        <v>154</v>
      </c>
      <c r="K1335" s="23"/>
    </row>
    <row r="1336" spans="2:11" x14ac:dyDescent="0.25">
      <c r="B1336" s="25">
        <v>1334</v>
      </c>
      <c r="C1336" s="25" t="s">
        <v>2691</v>
      </c>
      <c r="D1336" s="25" t="s">
        <v>2629</v>
      </c>
      <c r="E1336" s="26" t="s">
        <v>2690</v>
      </c>
      <c r="F1336" s="25">
        <v>6</v>
      </c>
      <c r="G1336" s="25">
        <v>30</v>
      </c>
      <c r="H1336" s="25">
        <v>225</v>
      </c>
      <c r="I1336" s="25" t="s">
        <v>1464</v>
      </c>
      <c r="J1336" s="25" t="s">
        <v>154</v>
      </c>
      <c r="K1336" s="25"/>
    </row>
    <row r="1337" spans="2:11" x14ac:dyDescent="0.25">
      <c r="B1337" s="23">
        <v>1335</v>
      </c>
      <c r="C1337" s="23" t="s">
        <v>2692</v>
      </c>
      <c r="D1337" s="23" t="s">
        <v>2629</v>
      </c>
      <c r="E1337" s="24" t="s">
        <v>2693</v>
      </c>
      <c r="F1337" s="23">
        <v>1</v>
      </c>
      <c r="G1337" s="23">
        <v>34</v>
      </c>
      <c r="H1337" s="23">
        <v>43</v>
      </c>
      <c r="I1337" s="23" t="s">
        <v>2084</v>
      </c>
      <c r="J1337" s="23" t="s">
        <v>2694</v>
      </c>
      <c r="K1337" s="23" t="s">
        <v>2554</v>
      </c>
    </row>
    <row r="1338" spans="2:11" x14ac:dyDescent="0.25">
      <c r="B1338" s="25">
        <v>1336</v>
      </c>
      <c r="C1338" s="25" t="s">
        <v>2695</v>
      </c>
      <c r="D1338" s="25" t="s">
        <v>2629</v>
      </c>
      <c r="E1338" s="26" t="s">
        <v>2696</v>
      </c>
      <c r="F1338" s="25">
        <v>1</v>
      </c>
      <c r="G1338" s="25">
        <v>34</v>
      </c>
      <c r="H1338" s="25">
        <v>43</v>
      </c>
      <c r="I1338" s="25" t="s">
        <v>2084</v>
      </c>
      <c r="J1338" s="25" t="s">
        <v>2694</v>
      </c>
      <c r="K1338" s="25" t="s">
        <v>2554</v>
      </c>
    </row>
    <row r="1339" spans="2:11" x14ac:dyDescent="0.25">
      <c r="B1339" s="23">
        <v>1337</v>
      </c>
      <c r="C1339" s="23" t="s">
        <v>2697</v>
      </c>
      <c r="D1339" s="23" t="s">
        <v>2629</v>
      </c>
      <c r="E1339" s="24" t="s">
        <v>2698</v>
      </c>
      <c r="F1339" s="23">
        <v>1</v>
      </c>
      <c r="G1339" s="23">
        <v>34</v>
      </c>
      <c r="H1339" s="23">
        <v>36</v>
      </c>
      <c r="I1339" s="23" t="s">
        <v>2084</v>
      </c>
      <c r="J1339" s="23" t="s">
        <v>2694</v>
      </c>
      <c r="K1339" s="23" t="s">
        <v>2554</v>
      </c>
    </row>
    <row r="1340" spans="2:11" x14ac:dyDescent="0.25">
      <c r="B1340" s="25">
        <v>1338</v>
      </c>
      <c r="C1340" s="25" t="s">
        <v>2699</v>
      </c>
      <c r="D1340" s="25" t="s">
        <v>2629</v>
      </c>
      <c r="E1340" s="26" t="s">
        <v>2700</v>
      </c>
      <c r="F1340" s="25">
        <v>1</v>
      </c>
      <c r="G1340" s="25">
        <v>34</v>
      </c>
      <c r="H1340" s="25">
        <v>32</v>
      </c>
      <c r="I1340" s="25" t="s">
        <v>153</v>
      </c>
      <c r="J1340" s="25" t="s">
        <v>2694</v>
      </c>
      <c r="K1340" s="25" t="s">
        <v>2554</v>
      </c>
    </row>
    <row r="1341" spans="2:11" x14ac:dyDescent="0.25">
      <c r="B1341" s="23">
        <v>1339</v>
      </c>
      <c r="C1341" s="23" t="s">
        <v>2701</v>
      </c>
      <c r="D1341" s="23" t="s">
        <v>2629</v>
      </c>
      <c r="E1341" s="24" t="s">
        <v>2702</v>
      </c>
      <c r="F1341" s="23">
        <v>1</v>
      </c>
      <c r="G1341" s="23">
        <v>25</v>
      </c>
      <c r="H1341" s="23">
        <v>25</v>
      </c>
      <c r="I1341" s="23" t="s">
        <v>153</v>
      </c>
      <c r="J1341" s="23" t="s">
        <v>154</v>
      </c>
      <c r="K1341" s="23"/>
    </row>
    <row r="1342" spans="2:11" x14ac:dyDescent="0.25">
      <c r="B1342" s="25">
        <v>1340</v>
      </c>
      <c r="C1342" s="25" t="s">
        <v>2703</v>
      </c>
      <c r="D1342" s="25" t="s">
        <v>2629</v>
      </c>
      <c r="E1342" s="26" t="s">
        <v>2704</v>
      </c>
      <c r="F1342" s="25">
        <v>1</v>
      </c>
      <c r="G1342" s="25">
        <v>25</v>
      </c>
      <c r="H1342" s="25">
        <v>19</v>
      </c>
      <c r="I1342" s="25" t="s">
        <v>153</v>
      </c>
      <c r="J1342" s="25" t="s">
        <v>154</v>
      </c>
      <c r="K1342" s="25"/>
    </row>
    <row r="1343" spans="2:11" x14ac:dyDescent="0.25">
      <c r="B1343" s="23">
        <v>1341</v>
      </c>
      <c r="C1343" s="23" t="s">
        <v>2705</v>
      </c>
      <c r="D1343" s="23" t="s">
        <v>2629</v>
      </c>
      <c r="E1343" s="24" t="s">
        <v>2706</v>
      </c>
      <c r="F1343" s="23">
        <v>1</v>
      </c>
      <c r="G1343" s="23">
        <v>25</v>
      </c>
      <c r="H1343" s="23">
        <v>20</v>
      </c>
      <c r="I1343" s="23" t="s">
        <v>153</v>
      </c>
      <c r="J1343" s="23" t="s">
        <v>154</v>
      </c>
      <c r="K1343" s="23"/>
    </row>
    <row r="1344" spans="2:11" x14ac:dyDescent="0.25">
      <c r="B1344" s="25">
        <v>1342</v>
      </c>
      <c r="C1344" s="25" t="s">
        <v>2707</v>
      </c>
      <c r="D1344" s="25" t="s">
        <v>2629</v>
      </c>
      <c r="E1344" s="26" t="s">
        <v>2708</v>
      </c>
      <c r="F1344" s="25">
        <v>1</v>
      </c>
      <c r="G1344" s="25">
        <v>25</v>
      </c>
      <c r="H1344" s="25">
        <v>20</v>
      </c>
      <c r="I1344" s="25" t="s">
        <v>153</v>
      </c>
      <c r="J1344" s="25" t="s">
        <v>154</v>
      </c>
      <c r="K1344" s="25"/>
    </row>
    <row r="1345" spans="2:11" x14ac:dyDescent="0.25">
      <c r="B1345" s="23">
        <v>1343</v>
      </c>
      <c r="C1345" s="23" t="s">
        <v>2709</v>
      </c>
      <c r="D1345" s="23" t="s">
        <v>2629</v>
      </c>
      <c r="E1345" s="24" t="s">
        <v>2710</v>
      </c>
      <c r="F1345" s="23">
        <v>1</v>
      </c>
      <c r="G1345" s="23">
        <v>39</v>
      </c>
      <c r="H1345" s="23">
        <v>46</v>
      </c>
      <c r="I1345" s="23" t="s">
        <v>153</v>
      </c>
      <c r="J1345" s="23" t="s">
        <v>2694</v>
      </c>
      <c r="K1345" s="23" t="s">
        <v>2554</v>
      </c>
    </row>
    <row r="1346" spans="2:11" x14ac:dyDescent="0.25">
      <c r="B1346" s="25">
        <v>1344</v>
      </c>
      <c r="C1346" s="25" t="s">
        <v>2711</v>
      </c>
      <c r="D1346" s="25" t="s">
        <v>2629</v>
      </c>
      <c r="E1346" s="26" t="s">
        <v>2712</v>
      </c>
      <c r="F1346" s="25">
        <v>1</v>
      </c>
      <c r="G1346" s="25">
        <v>39</v>
      </c>
      <c r="H1346" s="25">
        <v>37</v>
      </c>
      <c r="I1346" s="25" t="s">
        <v>153</v>
      </c>
      <c r="J1346" s="25" t="s">
        <v>2694</v>
      </c>
      <c r="K1346" s="25" t="s">
        <v>2554</v>
      </c>
    </row>
    <row r="1347" spans="2:11" x14ac:dyDescent="0.25">
      <c r="B1347" s="23">
        <v>1345</v>
      </c>
      <c r="C1347" s="23" t="s">
        <v>2713</v>
      </c>
      <c r="D1347" s="23" t="s">
        <v>2629</v>
      </c>
      <c r="E1347" s="24" t="s">
        <v>2714</v>
      </c>
      <c r="F1347" s="23">
        <v>1</v>
      </c>
      <c r="G1347" s="23">
        <v>40</v>
      </c>
      <c r="H1347" s="23">
        <v>51</v>
      </c>
      <c r="I1347" s="23" t="s">
        <v>1464</v>
      </c>
      <c r="J1347" s="23" t="s">
        <v>154</v>
      </c>
      <c r="K1347" s="23"/>
    </row>
    <row r="1348" spans="2:11" x14ac:dyDescent="0.25">
      <c r="B1348" s="25">
        <v>1346</v>
      </c>
      <c r="C1348" s="25" t="s">
        <v>2715</v>
      </c>
      <c r="D1348" s="25" t="s">
        <v>2629</v>
      </c>
      <c r="E1348" s="26" t="s">
        <v>2716</v>
      </c>
      <c r="F1348" s="25">
        <v>2</v>
      </c>
      <c r="G1348" s="25">
        <v>34</v>
      </c>
      <c r="H1348" s="25">
        <v>72</v>
      </c>
      <c r="I1348" s="25" t="s">
        <v>2084</v>
      </c>
      <c r="J1348" s="25" t="s">
        <v>2694</v>
      </c>
      <c r="K1348" s="25" t="s">
        <v>2558</v>
      </c>
    </row>
    <row r="1349" spans="2:11" x14ac:dyDescent="0.25">
      <c r="B1349" s="23">
        <v>1347</v>
      </c>
      <c r="C1349" s="23" t="s">
        <v>2717</v>
      </c>
      <c r="D1349" s="23" t="s">
        <v>2629</v>
      </c>
      <c r="E1349" s="24" t="s">
        <v>2718</v>
      </c>
      <c r="F1349" s="23">
        <v>2</v>
      </c>
      <c r="G1349" s="23">
        <v>34</v>
      </c>
      <c r="H1349" s="23">
        <v>86</v>
      </c>
      <c r="I1349" s="23" t="s">
        <v>2084</v>
      </c>
      <c r="J1349" s="23" t="s">
        <v>2694</v>
      </c>
      <c r="K1349" s="23" t="s">
        <v>2558</v>
      </c>
    </row>
    <row r="1350" spans="2:11" x14ac:dyDescent="0.25">
      <c r="B1350" s="25">
        <v>1348</v>
      </c>
      <c r="C1350" s="25" t="s">
        <v>2719</v>
      </c>
      <c r="D1350" s="25" t="s">
        <v>2629</v>
      </c>
      <c r="E1350" s="26" t="s">
        <v>2720</v>
      </c>
      <c r="F1350" s="25">
        <v>2</v>
      </c>
      <c r="G1350" s="25">
        <v>34</v>
      </c>
      <c r="H1350" s="25">
        <v>76</v>
      </c>
      <c r="I1350" s="25" t="s">
        <v>2084</v>
      </c>
      <c r="J1350" s="25" t="s">
        <v>2694</v>
      </c>
      <c r="K1350" s="25" t="s">
        <v>2558</v>
      </c>
    </row>
    <row r="1351" spans="2:11" x14ac:dyDescent="0.25">
      <c r="B1351" s="23">
        <v>1349</v>
      </c>
      <c r="C1351" s="23" t="s">
        <v>2721</v>
      </c>
      <c r="D1351" s="23" t="s">
        <v>2629</v>
      </c>
      <c r="E1351" s="24" t="s">
        <v>2722</v>
      </c>
      <c r="F1351" s="23">
        <v>2</v>
      </c>
      <c r="G1351" s="23">
        <v>34</v>
      </c>
      <c r="H1351" s="23">
        <v>60</v>
      </c>
      <c r="I1351" s="23" t="s">
        <v>153</v>
      </c>
      <c r="J1351" s="23" t="s">
        <v>2694</v>
      </c>
      <c r="K1351" s="23" t="s">
        <v>2558</v>
      </c>
    </row>
    <row r="1352" spans="2:11" x14ac:dyDescent="0.25">
      <c r="B1352" s="25">
        <v>1350</v>
      </c>
      <c r="C1352" s="25" t="s">
        <v>2723</v>
      </c>
      <c r="D1352" s="25" t="s">
        <v>2629</v>
      </c>
      <c r="E1352" s="26" t="s">
        <v>2724</v>
      </c>
      <c r="F1352" s="25">
        <v>2</v>
      </c>
      <c r="G1352" s="25">
        <v>25</v>
      </c>
      <c r="H1352" s="25">
        <v>39</v>
      </c>
      <c r="I1352" s="25" t="s">
        <v>153</v>
      </c>
      <c r="J1352" s="25" t="s">
        <v>154</v>
      </c>
      <c r="K1352" s="25"/>
    </row>
    <row r="1353" spans="2:11" x14ac:dyDescent="0.25">
      <c r="B1353" s="23">
        <v>1351</v>
      </c>
      <c r="C1353" s="23" t="s">
        <v>2725</v>
      </c>
      <c r="D1353" s="23" t="s">
        <v>2629</v>
      </c>
      <c r="E1353" s="24" t="s">
        <v>2726</v>
      </c>
      <c r="F1353" s="23">
        <v>2</v>
      </c>
      <c r="G1353" s="23">
        <v>25</v>
      </c>
      <c r="H1353" s="23">
        <v>40</v>
      </c>
      <c r="I1353" s="23" t="s">
        <v>153</v>
      </c>
      <c r="J1353" s="23" t="s">
        <v>154</v>
      </c>
      <c r="K1353" s="23"/>
    </row>
    <row r="1354" spans="2:11" x14ac:dyDescent="0.25">
      <c r="B1354" s="25">
        <v>1352</v>
      </c>
      <c r="C1354" s="25" t="s">
        <v>2727</v>
      </c>
      <c r="D1354" s="25" t="s">
        <v>2629</v>
      </c>
      <c r="E1354" s="26" t="s">
        <v>2728</v>
      </c>
      <c r="F1354" s="25">
        <v>2</v>
      </c>
      <c r="G1354" s="25">
        <v>39</v>
      </c>
      <c r="H1354" s="25">
        <v>74</v>
      </c>
      <c r="I1354" s="25" t="s">
        <v>153</v>
      </c>
      <c r="J1354" s="25" t="s">
        <v>2694</v>
      </c>
      <c r="K1354" s="25" t="s">
        <v>2558</v>
      </c>
    </row>
    <row r="1355" spans="2:11" x14ac:dyDescent="0.25">
      <c r="B1355" s="23">
        <v>1353</v>
      </c>
      <c r="C1355" s="23" t="s">
        <v>2729</v>
      </c>
      <c r="D1355" s="23" t="s">
        <v>2629</v>
      </c>
      <c r="E1355" s="24" t="s">
        <v>2730</v>
      </c>
      <c r="F1355" s="23">
        <v>3</v>
      </c>
      <c r="G1355" s="23">
        <v>34</v>
      </c>
      <c r="H1355" s="23">
        <v>115</v>
      </c>
      <c r="I1355" s="23" t="s">
        <v>2084</v>
      </c>
      <c r="J1355" s="23" t="s">
        <v>2694</v>
      </c>
      <c r="K1355" s="23" t="s">
        <v>2560</v>
      </c>
    </row>
    <row r="1356" spans="2:11" x14ac:dyDescent="0.25">
      <c r="B1356" s="25">
        <v>1354</v>
      </c>
      <c r="C1356" s="25" t="s">
        <v>2731</v>
      </c>
      <c r="D1356" s="25" t="s">
        <v>2629</v>
      </c>
      <c r="E1356" s="26" t="s">
        <v>2732</v>
      </c>
      <c r="F1356" s="25">
        <v>3</v>
      </c>
      <c r="G1356" s="25">
        <v>34</v>
      </c>
      <c r="H1356" s="25">
        <v>108</v>
      </c>
      <c r="I1356" s="25" t="s">
        <v>2084</v>
      </c>
      <c r="J1356" s="25" t="s">
        <v>2694</v>
      </c>
      <c r="K1356" s="25" t="s">
        <v>2560</v>
      </c>
    </row>
    <row r="1357" spans="2:11" x14ac:dyDescent="0.25">
      <c r="B1357" s="23">
        <v>1355</v>
      </c>
      <c r="C1357" s="23" t="s">
        <v>2733</v>
      </c>
      <c r="D1357" s="23" t="s">
        <v>2629</v>
      </c>
      <c r="E1357" s="24" t="s">
        <v>2734</v>
      </c>
      <c r="F1357" s="23">
        <v>3</v>
      </c>
      <c r="G1357" s="23">
        <v>34</v>
      </c>
      <c r="H1357" s="23">
        <v>92</v>
      </c>
      <c r="I1357" s="23" t="s">
        <v>153</v>
      </c>
      <c r="J1357" s="23" t="s">
        <v>2694</v>
      </c>
      <c r="K1357" s="23" t="s">
        <v>2560</v>
      </c>
    </row>
    <row r="1358" spans="2:11" x14ac:dyDescent="0.25">
      <c r="B1358" s="25">
        <v>1356</v>
      </c>
      <c r="C1358" s="25" t="s">
        <v>2735</v>
      </c>
      <c r="D1358" s="25" t="s">
        <v>2629</v>
      </c>
      <c r="E1358" s="26" t="s">
        <v>2736</v>
      </c>
      <c r="F1358" s="25">
        <v>3</v>
      </c>
      <c r="G1358" s="25">
        <v>25</v>
      </c>
      <c r="H1358" s="25">
        <v>60</v>
      </c>
      <c r="I1358" s="25" t="s">
        <v>153</v>
      </c>
      <c r="J1358" s="25" t="s">
        <v>154</v>
      </c>
      <c r="K1358" s="25"/>
    </row>
    <row r="1359" spans="2:11" x14ac:dyDescent="0.25">
      <c r="B1359" s="23">
        <v>1357</v>
      </c>
      <c r="C1359" s="23" t="s">
        <v>2737</v>
      </c>
      <c r="D1359" s="23" t="s">
        <v>2629</v>
      </c>
      <c r="E1359" s="24" t="s">
        <v>2738</v>
      </c>
      <c r="F1359" s="23">
        <v>3</v>
      </c>
      <c r="G1359" s="23">
        <v>39</v>
      </c>
      <c r="H1359" s="23">
        <v>120</v>
      </c>
      <c r="I1359" s="23" t="s">
        <v>153</v>
      </c>
      <c r="J1359" s="23" t="s">
        <v>2694</v>
      </c>
      <c r="K1359" s="23" t="s">
        <v>2560</v>
      </c>
    </row>
    <row r="1360" spans="2:11" x14ac:dyDescent="0.25">
      <c r="B1360" s="25">
        <v>1358</v>
      </c>
      <c r="C1360" s="25" t="s">
        <v>2739</v>
      </c>
      <c r="D1360" s="25" t="s">
        <v>2629</v>
      </c>
      <c r="E1360" s="26" t="s">
        <v>2740</v>
      </c>
      <c r="F1360" s="25">
        <v>4</v>
      </c>
      <c r="G1360" s="25">
        <v>34</v>
      </c>
      <c r="H1360" s="25">
        <v>144</v>
      </c>
      <c r="I1360" s="25" t="s">
        <v>2084</v>
      </c>
      <c r="J1360" s="25" t="s">
        <v>2694</v>
      </c>
      <c r="K1360" s="25" t="s">
        <v>2562</v>
      </c>
    </row>
    <row r="1361" spans="2:11" x14ac:dyDescent="0.25">
      <c r="B1361" s="23">
        <v>1359</v>
      </c>
      <c r="C1361" s="23" t="s">
        <v>2741</v>
      </c>
      <c r="D1361" s="23" t="s">
        <v>2629</v>
      </c>
      <c r="E1361" s="24" t="s">
        <v>2742</v>
      </c>
      <c r="F1361" s="23">
        <v>4</v>
      </c>
      <c r="G1361" s="23">
        <v>34</v>
      </c>
      <c r="H1361" s="23">
        <v>148</v>
      </c>
      <c r="I1361" s="23" t="s">
        <v>2084</v>
      </c>
      <c r="J1361" s="23" t="s">
        <v>2694</v>
      </c>
      <c r="K1361" s="23" t="s">
        <v>2562</v>
      </c>
    </row>
    <row r="1362" spans="2:11" x14ac:dyDescent="0.25">
      <c r="B1362" s="25">
        <v>1360</v>
      </c>
      <c r="C1362" s="25" t="s">
        <v>2743</v>
      </c>
      <c r="D1362" s="25" t="s">
        <v>2629</v>
      </c>
      <c r="E1362" s="26" t="s">
        <v>2744</v>
      </c>
      <c r="F1362" s="25">
        <v>4</v>
      </c>
      <c r="G1362" s="25">
        <v>34</v>
      </c>
      <c r="H1362" s="25">
        <v>152</v>
      </c>
      <c r="I1362" s="25" t="s">
        <v>2084</v>
      </c>
      <c r="J1362" s="25" t="s">
        <v>2694</v>
      </c>
      <c r="K1362" s="25" t="s">
        <v>2562</v>
      </c>
    </row>
    <row r="1363" spans="2:11" x14ac:dyDescent="0.25">
      <c r="B1363" s="23">
        <v>1361</v>
      </c>
      <c r="C1363" s="23" t="s">
        <v>2745</v>
      </c>
      <c r="D1363" s="23" t="s">
        <v>2629</v>
      </c>
      <c r="E1363" s="24" t="s">
        <v>2746</v>
      </c>
      <c r="F1363" s="23">
        <v>4</v>
      </c>
      <c r="G1363" s="23">
        <v>34</v>
      </c>
      <c r="H1363" s="23">
        <v>120</v>
      </c>
      <c r="I1363" s="23" t="s">
        <v>153</v>
      </c>
      <c r="J1363" s="23" t="s">
        <v>2694</v>
      </c>
      <c r="K1363" s="23" t="s">
        <v>2562</v>
      </c>
    </row>
    <row r="1364" spans="2:11" x14ac:dyDescent="0.25">
      <c r="B1364" s="25">
        <v>1362</v>
      </c>
      <c r="C1364" s="25" t="s">
        <v>2747</v>
      </c>
      <c r="D1364" s="25" t="s">
        <v>2629</v>
      </c>
      <c r="E1364" s="26" t="s">
        <v>2748</v>
      </c>
      <c r="F1364" s="25">
        <v>4</v>
      </c>
      <c r="G1364" s="25">
        <v>25</v>
      </c>
      <c r="H1364" s="25">
        <v>80</v>
      </c>
      <c r="I1364" s="25" t="s">
        <v>153</v>
      </c>
      <c r="J1364" s="25" t="s">
        <v>154</v>
      </c>
      <c r="K1364" s="25"/>
    </row>
    <row r="1365" spans="2:11" x14ac:dyDescent="0.25">
      <c r="B1365" s="23">
        <v>1363</v>
      </c>
      <c r="C1365" s="23" t="s">
        <v>2749</v>
      </c>
      <c r="D1365" s="23" t="s">
        <v>2629</v>
      </c>
      <c r="E1365" s="24" t="s">
        <v>2750</v>
      </c>
      <c r="F1365" s="23">
        <v>6</v>
      </c>
      <c r="G1365" s="23">
        <v>34</v>
      </c>
      <c r="H1365" s="23">
        <v>216</v>
      </c>
      <c r="I1365" s="23" t="s">
        <v>2084</v>
      </c>
      <c r="J1365" s="23" t="s">
        <v>2694</v>
      </c>
      <c r="K1365" s="23" t="s">
        <v>2564</v>
      </c>
    </row>
    <row r="1366" spans="2:11" x14ac:dyDescent="0.25">
      <c r="B1366" s="25">
        <v>1364</v>
      </c>
      <c r="C1366" s="25" t="s">
        <v>2751</v>
      </c>
      <c r="D1366" s="25" t="s">
        <v>2629</v>
      </c>
      <c r="E1366" s="26" t="s">
        <v>2750</v>
      </c>
      <c r="F1366" s="25">
        <v>6</v>
      </c>
      <c r="G1366" s="25">
        <v>34</v>
      </c>
      <c r="H1366" s="25">
        <v>180</v>
      </c>
      <c r="I1366" s="25" t="s">
        <v>153</v>
      </c>
      <c r="J1366" s="25" t="s">
        <v>2694</v>
      </c>
      <c r="K1366" s="25" t="s">
        <v>2564</v>
      </c>
    </row>
    <row r="1367" spans="2:11" x14ac:dyDescent="0.25">
      <c r="B1367" s="23">
        <v>1365</v>
      </c>
      <c r="C1367" s="23" t="s">
        <v>2752</v>
      </c>
      <c r="D1367" s="23" t="s">
        <v>2629</v>
      </c>
      <c r="E1367" s="24" t="s">
        <v>2753</v>
      </c>
      <c r="F1367" s="23">
        <v>8</v>
      </c>
      <c r="G1367" s="23">
        <v>34</v>
      </c>
      <c r="H1367" s="23">
        <v>288</v>
      </c>
      <c r="I1367" s="23" t="s">
        <v>2084</v>
      </c>
      <c r="J1367" s="23" t="s">
        <v>2694</v>
      </c>
      <c r="K1367" s="23" t="s">
        <v>2566</v>
      </c>
    </row>
    <row r="1368" spans="2:11" x14ac:dyDescent="0.25">
      <c r="B1368" s="25">
        <v>1366</v>
      </c>
      <c r="C1368" s="25" t="s">
        <v>2754</v>
      </c>
      <c r="D1368" s="25" t="s">
        <v>2629</v>
      </c>
      <c r="E1368" s="26" t="s">
        <v>2755</v>
      </c>
      <c r="F1368" s="25">
        <v>2</v>
      </c>
      <c r="G1368" s="25">
        <v>55</v>
      </c>
      <c r="H1368" s="25">
        <v>135</v>
      </c>
      <c r="I1368" s="25" t="s">
        <v>1464</v>
      </c>
      <c r="J1368" s="25" t="s">
        <v>154</v>
      </c>
      <c r="K1368" s="25"/>
    </row>
    <row r="1369" spans="2:11" x14ac:dyDescent="0.25">
      <c r="B1369" s="23">
        <v>1367</v>
      </c>
      <c r="C1369" s="23" t="s">
        <v>2756</v>
      </c>
      <c r="D1369" s="23" t="s">
        <v>2629</v>
      </c>
      <c r="E1369" s="24" t="s">
        <v>2757</v>
      </c>
      <c r="F1369" s="23">
        <v>3</v>
      </c>
      <c r="G1369" s="23">
        <v>55</v>
      </c>
      <c r="H1369" s="23">
        <v>215</v>
      </c>
      <c r="I1369" s="23" t="s">
        <v>1464</v>
      </c>
      <c r="J1369" s="23" t="s">
        <v>154</v>
      </c>
      <c r="K1369" s="23"/>
    </row>
    <row r="1370" spans="2:11" x14ac:dyDescent="0.25">
      <c r="B1370" s="25">
        <v>1368</v>
      </c>
      <c r="C1370" s="25" t="s">
        <v>2758</v>
      </c>
      <c r="D1370" s="25" t="s">
        <v>2629</v>
      </c>
      <c r="E1370" s="26" t="s">
        <v>2759</v>
      </c>
      <c r="F1370" s="25">
        <v>1</v>
      </c>
      <c r="G1370" s="25">
        <v>30</v>
      </c>
      <c r="H1370" s="25">
        <v>51</v>
      </c>
      <c r="I1370" s="25" t="s">
        <v>1464</v>
      </c>
      <c r="J1370" s="25" t="s">
        <v>2694</v>
      </c>
      <c r="K1370" s="25" t="s">
        <v>2554</v>
      </c>
    </row>
    <row r="1371" spans="2:11" x14ac:dyDescent="0.25">
      <c r="B1371" s="23">
        <v>1369</v>
      </c>
      <c r="C1371" s="23" t="s">
        <v>2760</v>
      </c>
      <c r="D1371" s="23" t="s">
        <v>2629</v>
      </c>
      <c r="E1371" s="24" t="s">
        <v>2761</v>
      </c>
      <c r="F1371" s="23">
        <v>2</v>
      </c>
      <c r="G1371" s="23">
        <v>30</v>
      </c>
      <c r="H1371" s="23">
        <v>82</v>
      </c>
      <c r="I1371" s="23" t="s">
        <v>1464</v>
      </c>
      <c r="J1371" s="23" t="s">
        <v>2694</v>
      </c>
      <c r="K1371" s="23" t="s">
        <v>2558</v>
      </c>
    </row>
    <row r="1372" spans="2:11" x14ac:dyDescent="0.25">
      <c r="B1372" s="25">
        <v>1370</v>
      </c>
      <c r="C1372" s="25" t="s">
        <v>2762</v>
      </c>
      <c r="D1372" s="25" t="s">
        <v>2629</v>
      </c>
      <c r="E1372" s="26" t="s">
        <v>2763</v>
      </c>
      <c r="F1372" s="25">
        <v>3</v>
      </c>
      <c r="G1372" s="25">
        <v>30</v>
      </c>
      <c r="H1372" s="25">
        <v>133</v>
      </c>
      <c r="I1372" s="25" t="s">
        <v>1464</v>
      </c>
      <c r="J1372" s="25" t="s">
        <v>2694</v>
      </c>
      <c r="K1372" s="25" t="s">
        <v>2560</v>
      </c>
    </row>
    <row r="1373" spans="2:11" x14ac:dyDescent="0.25">
      <c r="B1373" s="23">
        <v>1371</v>
      </c>
      <c r="C1373" s="23" t="s">
        <v>2764</v>
      </c>
      <c r="D1373" s="23" t="s">
        <v>2629</v>
      </c>
      <c r="E1373" s="24" t="s">
        <v>2765</v>
      </c>
      <c r="F1373" s="23">
        <v>4</v>
      </c>
      <c r="G1373" s="23">
        <v>30</v>
      </c>
      <c r="H1373" s="23">
        <v>164</v>
      </c>
      <c r="I1373" s="23" t="s">
        <v>1464</v>
      </c>
      <c r="J1373" s="23" t="s">
        <v>2694</v>
      </c>
      <c r="K1373" s="23" t="s">
        <v>2562</v>
      </c>
    </row>
    <row r="1374" spans="2:11" x14ac:dyDescent="0.25">
      <c r="B1374" s="25">
        <v>1372</v>
      </c>
      <c r="C1374" s="25" t="s">
        <v>2766</v>
      </c>
      <c r="D1374" s="25" t="s">
        <v>2629</v>
      </c>
      <c r="E1374" s="26" t="s">
        <v>2767</v>
      </c>
      <c r="F1374" s="25">
        <v>1</v>
      </c>
      <c r="G1374" s="25">
        <v>60</v>
      </c>
      <c r="H1374" s="25">
        <v>85</v>
      </c>
      <c r="I1374" s="25" t="s">
        <v>1464</v>
      </c>
      <c r="J1374" s="25" t="s">
        <v>2694</v>
      </c>
      <c r="K1374" s="25" t="s">
        <v>2568</v>
      </c>
    </row>
    <row r="1375" spans="2:11" x14ac:dyDescent="0.25">
      <c r="B1375" s="23">
        <v>1373</v>
      </c>
      <c r="C1375" s="23" t="s">
        <v>2768</v>
      </c>
      <c r="D1375" s="23" t="s">
        <v>2629</v>
      </c>
      <c r="E1375" s="24" t="s">
        <v>2769</v>
      </c>
      <c r="F1375" s="23">
        <v>2</v>
      </c>
      <c r="G1375" s="23">
        <v>60</v>
      </c>
      <c r="H1375" s="23">
        <v>145</v>
      </c>
      <c r="I1375" s="23" t="s">
        <v>1464</v>
      </c>
      <c r="J1375" s="23" t="s">
        <v>2694</v>
      </c>
      <c r="K1375" s="23" t="s">
        <v>2570</v>
      </c>
    </row>
    <row r="1376" spans="2:11" x14ac:dyDescent="0.25">
      <c r="B1376" s="25">
        <v>1374</v>
      </c>
      <c r="C1376" s="25" t="s">
        <v>2770</v>
      </c>
      <c r="D1376" s="25" t="s">
        <v>2629</v>
      </c>
      <c r="E1376" s="26" t="s">
        <v>2771</v>
      </c>
      <c r="F1376" s="25">
        <v>3</v>
      </c>
      <c r="G1376" s="25">
        <v>60</v>
      </c>
      <c r="H1376" s="25">
        <v>230</v>
      </c>
      <c r="I1376" s="25" t="s">
        <v>1464</v>
      </c>
      <c r="J1376" s="25" t="s">
        <v>2694</v>
      </c>
      <c r="K1376" s="25" t="s">
        <v>2572</v>
      </c>
    </row>
    <row r="1377" spans="2:11" x14ac:dyDescent="0.25">
      <c r="B1377" s="23">
        <v>1375</v>
      </c>
      <c r="C1377" s="23" t="s">
        <v>2772</v>
      </c>
      <c r="D1377" s="23" t="s">
        <v>2629</v>
      </c>
      <c r="E1377" s="24" t="s">
        <v>2773</v>
      </c>
      <c r="F1377" s="23">
        <v>4</v>
      </c>
      <c r="G1377" s="23">
        <v>60</v>
      </c>
      <c r="H1377" s="23">
        <v>290</v>
      </c>
      <c r="I1377" s="23" t="s">
        <v>1464</v>
      </c>
      <c r="J1377" s="23" t="s">
        <v>2694</v>
      </c>
      <c r="K1377" s="23" t="s">
        <v>2574</v>
      </c>
    </row>
    <row r="1378" spans="2:11" x14ac:dyDescent="0.25">
      <c r="B1378" s="25">
        <v>1376</v>
      </c>
      <c r="C1378" s="25" t="s">
        <v>2774</v>
      </c>
      <c r="D1378" s="25" t="s">
        <v>2629</v>
      </c>
      <c r="E1378" s="26" t="s">
        <v>2775</v>
      </c>
      <c r="F1378" s="25">
        <v>1</v>
      </c>
      <c r="G1378" s="25">
        <v>55</v>
      </c>
      <c r="H1378" s="25">
        <v>80</v>
      </c>
      <c r="I1378" s="25" t="s">
        <v>1464</v>
      </c>
      <c r="J1378" s="25" t="s">
        <v>2694</v>
      </c>
      <c r="K1378" s="25" t="s">
        <v>2568</v>
      </c>
    </row>
    <row r="1379" spans="2:11" x14ac:dyDescent="0.25">
      <c r="B1379" s="23">
        <v>1377</v>
      </c>
      <c r="C1379" s="23" t="s">
        <v>2776</v>
      </c>
      <c r="D1379" s="23" t="s">
        <v>2629</v>
      </c>
      <c r="E1379" s="24" t="s">
        <v>2777</v>
      </c>
      <c r="F1379" s="23">
        <v>4</v>
      </c>
      <c r="G1379" s="23">
        <v>55</v>
      </c>
      <c r="H1379" s="23">
        <v>270</v>
      </c>
      <c r="I1379" s="23" t="s">
        <v>1464</v>
      </c>
      <c r="J1379" s="23" t="s">
        <v>2694</v>
      </c>
      <c r="K1379" s="23" t="s">
        <v>2574</v>
      </c>
    </row>
    <row r="1380" spans="2:11" x14ac:dyDescent="0.25">
      <c r="B1380" s="25">
        <v>1378</v>
      </c>
      <c r="C1380" s="25" t="s">
        <v>2778</v>
      </c>
      <c r="D1380" s="25" t="s">
        <v>2629</v>
      </c>
      <c r="E1380" s="26" t="s">
        <v>2779</v>
      </c>
      <c r="F1380" s="25">
        <v>1</v>
      </c>
      <c r="G1380" s="25">
        <v>110</v>
      </c>
      <c r="H1380" s="25">
        <v>140</v>
      </c>
      <c r="I1380" s="25" t="s">
        <v>1464</v>
      </c>
      <c r="J1380" s="25" t="s">
        <v>2694</v>
      </c>
      <c r="K1380" s="25" t="s">
        <v>2580</v>
      </c>
    </row>
    <row r="1381" spans="2:11" x14ac:dyDescent="0.25">
      <c r="B1381" s="23">
        <v>1379</v>
      </c>
      <c r="C1381" s="23" t="s">
        <v>2780</v>
      </c>
      <c r="D1381" s="23" t="s">
        <v>2629</v>
      </c>
      <c r="E1381" s="24" t="s">
        <v>2781</v>
      </c>
      <c r="F1381" s="23">
        <v>2</v>
      </c>
      <c r="G1381" s="23">
        <v>110</v>
      </c>
      <c r="H1381" s="23">
        <v>252</v>
      </c>
      <c r="I1381" s="23" t="s">
        <v>1464</v>
      </c>
      <c r="J1381" s="23" t="s">
        <v>2694</v>
      </c>
      <c r="K1381" s="23" t="s">
        <v>2582</v>
      </c>
    </row>
    <row r="1382" spans="2:11" x14ac:dyDescent="0.25">
      <c r="B1382" s="25">
        <v>1380</v>
      </c>
      <c r="C1382" s="25" t="s">
        <v>2782</v>
      </c>
      <c r="D1382" s="25" t="s">
        <v>2629</v>
      </c>
      <c r="E1382" s="26" t="s">
        <v>2783</v>
      </c>
      <c r="F1382" s="25">
        <v>3</v>
      </c>
      <c r="G1382" s="25">
        <v>110</v>
      </c>
      <c r="H1382" s="25">
        <v>377</v>
      </c>
      <c r="I1382" s="25" t="s">
        <v>1464</v>
      </c>
      <c r="J1382" s="25" t="s">
        <v>2694</v>
      </c>
      <c r="K1382" s="25" t="s">
        <v>2584</v>
      </c>
    </row>
    <row r="1383" spans="2:11" x14ac:dyDescent="0.25">
      <c r="B1383" s="23">
        <v>1381</v>
      </c>
      <c r="C1383" s="23" t="s">
        <v>2784</v>
      </c>
      <c r="D1383" s="23" t="s">
        <v>2629</v>
      </c>
      <c r="E1383" s="24" t="s">
        <v>2785</v>
      </c>
      <c r="F1383" s="23">
        <v>4</v>
      </c>
      <c r="G1383" s="23">
        <v>110</v>
      </c>
      <c r="H1383" s="23">
        <v>484</v>
      </c>
      <c r="I1383" s="23" t="s">
        <v>1464</v>
      </c>
      <c r="J1383" s="23" t="s">
        <v>2694</v>
      </c>
      <c r="K1383" s="23" t="s">
        <v>2586</v>
      </c>
    </row>
    <row r="1384" spans="2:11" x14ac:dyDescent="0.25">
      <c r="B1384" s="25">
        <v>1382</v>
      </c>
      <c r="C1384" s="25" t="s">
        <v>2786</v>
      </c>
      <c r="D1384" s="25" t="s">
        <v>2629</v>
      </c>
      <c r="E1384" s="26" t="s">
        <v>2787</v>
      </c>
      <c r="F1384" s="25">
        <v>4</v>
      </c>
      <c r="G1384" s="25">
        <v>100</v>
      </c>
      <c r="H1384" s="25">
        <v>420</v>
      </c>
      <c r="I1384" s="25" t="s">
        <v>1464</v>
      </c>
      <c r="J1384" s="25" t="s">
        <v>2694</v>
      </c>
      <c r="K1384" s="25" t="s">
        <v>2586</v>
      </c>
    </row>
    <row r="1385" spans="2:11" x14ac:dyDescent="0.25">
      <c r="B1385" s="23">
        <v>1383</v>
      </c>
      <c r="C1385" s="23" t="s">
        <v>2788</v>
      </c>
      <c r="D1385" s="23" t="s">
        <v>2629</v>
      </c>
      <c r="E1385" s="24" t="s">
        <v>2789</v>
      </c>
      <c r="F1385" s="23">
        <v>4</v>
      </c>
      <c r="G1385" s="23">
        <v>39</v>
      </c>
      <c r="H1385" s="23">
        <v>148</v>
      </c>
      <c r="I1385" s="23" t="s">
        <v>153</v>
      </c>
      <c r="J1385" s="23" t="s">
        <v>2694</v>
      </c>
      <c r="K1385" s="23" t="s">
        <v>2562</v>
      </c>
    </row>
    <row r="1386" spans="2:11" x14ac:dyDescent="0.25">
      <c r="B1386" s="25">
        <v>1384</v>
      </c>
      <c r="C1386" s="25" t="s">
        <v>2790</v>
      </c>
      <c r="D1386" s="25" t="s">
        <v>2629</v>
      </c>
      <c r="E1386" s="26" t="s">
        <v>2791</v>
      </c>
      <c r="F1386" s="25">
        <v>6</v>
      </c>
      <c r="G1386" s="25">
        <v>40</v>
      </c>
      <c r="H1386" s="25">
        <v>186</v>
      </c>
      <c r="I1386" s="25" t="s">
        <v>153</v>
      </c>
      <c r="J1386" s="25" t="s">
        <v>2694</v>
      </c>
      <c r="K1386" s="25" t="s">
        <v>2564</v>
      </c>
    </row>
    <row r="1387" spans="2:11" x14ac:dyDescent="0.25">
      <c r="B1387" s="23">
        <v>1385</v>
      </c>
      <c r="C1387" s="23" t="s">
        <v>2792</v>
      </c>
      <c r="D1387" s="23" t="s">
        <v>2629</v>
      </c>
      <c r="E1387" s="24" t="s">
        <v>2793</v>
      </c>
      <c r="F1387" s="23">
        <v>1</v>
      </c>
      <c r="G1387" s="23">
        <v>50</v>
      </c>
      <c r="H1387" s="23">
        <v>44</v>
      </c>
      <c r="I1387" s="23" t="s">
        <v>153</v>
      </c>
      <c r="J1387" s="23" t="s">
        <v>154</v>
      </c>
      <c r="K1387" s="23"/>
    </row>
    <row r="1388" spans="2:11" x14ac:dyDescent="0.25">
      <c r="B1388" s="25">
        <v>1386</v>
      </c>
      <c r="C1388" s="25" t="s">
        <v>2794</v>
      </c>
      <c r="D1388" s="25" t="s">
        <v>2629</v>
      </c>
      <c r="E1388" s="26" t="s">
        <v>2793</v>
      </c>
      <c r="F1388" s="25">
        <v>1</v>
      </c>
      <c r="G1388" s="25">
        <v>50</v>
      </c>
      <c r="H1388" s="25">
        <v>63</v>
      </c>
      <c r="I1388" s="25" t="s">
        <v>1464</v>
      </c>
      <c r="J1388" s="25" t="s">
        <v>154</v>
      </c>
      <c r="K1388" s="25"/>
    </row>
    <row r="1389" spans="2:11" x14ac:dyDescent="0.25">
      <c r="B1389" s="23">
        <v>1387</v>
      </c>
      <c r="C1389" s="23" t="s">
        <v>2795</v>
      </c>
      <c r="D1389" s="23" t="s">
        <v>2629</v>
      </c>
      <c r="E1389" s="24" t="s">
        <v>2796</v>
      </c>
      <c r="F1389" s="23">
        <v>2</v>
      </c>
      <c r="G1389" s="23">
        <v>50</v>
      </c>
      <c r="H1389" s="23">
        <v>88</v>
      </c>
      <c r="I1389" s="23" t="s">
        <v>153</v>
      </c>
      <c r="J1389" s="23" t="s">
        <v>154</v>
      </c>
      <c r="K1389" s="23"/>
    </row>
    <row r="1390" spans="2:11" x14ac:dyDescent="0.25">
      <c r="B1390" s="25">
        <v>1388</v>
      </c>
      <c r="C1390" s="25" t="s">
        <v>2797</v>
      </c>
      <c r="D1390" s="25" t="s">
        <v>2629</v>
      </c>
      <c r="E1390" s="26" t="s">
        <v>2796</v>
      </c>
      <c r="F1390" s="25">
        <v>2</v>
      </c>
      <c r="G1390" s="25">
        <v>50</v>
      </c>
      <c r="H1390" s="25">
        <v>128</v>
      </c>
      <c r="I1390" s="25" t="s">
        <v>1464</v>
      </c>
      <c r="J1390" s="25" t="s">
        <v>154</v>
      </c>
      <c r="K1390" s="25"/>
    </row>
    <row r="1391" spans="2:11" x14ac:dyDescent="0.25">
      <c r="B1391" s="23">
        <v>1389</v>
      </c>
      <c r="C1391" s="23" t="s">
        <v>2798</v>
      </c>
      <c r="D1391" s="23" t="s">
        <v>2629</v>
      </c>
      <c r="E1391" s="24" t="s">
        <v>2799</v>
      </c>
      <c r="F1391" s="23">
        <v>1</v>
      </c>
      <c r="G1391" s="23">
        <v>75</v>
      </c>
      <c r="H1391" s="23">
        <v>88</v>
      </c>
      <c r="I1391" s="23" t="s">
        <v>2084</v>
      </c>
      <c r="J1391" s="23" t="s">
        <v>154</v>
      </c>
      <c r="K1391" s="23"/>
    </row>
    <row r="1392" spans="2:11" x14ac:dyDescent="0.25">
      <c r="B1392" s="25">
        <v>1390</v>
      </c>
      <c r="C1392" s="25" t="s">
        <v>2800</v>
      </c>
      <c r="D1392" s="25" t="s">
        <v>2629</v>
      </c>
      <c r="E1392" s="26" t="s">
        <v>2799</v>
      </c>
      <c r="F1392" s="25">
        <v>1</v>
      </c>
      <c r="G1392" s="25">
        <v>75</v>
      </c>
      <c r="H1392" s="25">
        <v>69</v>
      </c>
      <c r="I1392" s="25" t="s">
        <v>153</v>
      </c>
      <c r="J1392" s="25" t="s">
        <v>154</v>
      </c>
      <c r="K1392" s="25"/>
    </row>
    <row r="1393" spans="2:11" x14ac:dyDescent="0.25">
      <c r="B1393" s="23">
        <v>1391</v>
      </c>
      <c r="C1393" s="23" t="s">
        <v>2801</v>
      </c>
      <c r="D1393" s="23" t="s">
        <v>2629</v>
      </c>
      <c r="E1393" s="24" t="s">
        <v>2799</v>
      </c>
      <c r="F1393" s="23">
        <v>1</v>
      </c>
      <c r="G1393" s="23">
        <v>75</v>
      </c>
      <c r="H1393" s="23">
        <v>92</v>
      </c>
      <c r="I1393" s="23" t="s">
        <v>1464</v>
      </c>
      <c r="J1393" s="23" t="s">
        <v>154</v>
      </c>
      <c r="K1393" s="23"/>
    </row>
    <row r="1394" spans="2:11" x14ac:dyDescent="0.25">
      <c r="B1394" s="25">
        <v>1392</v>
      </c>
      <c r="C1394" s="25" t="s">
        <v>2802</v>
      </c>
      <c r="D1394" s="25" t="s">
        <v>2629</v>
      </c>
      <c r="E1394" s="26" t="s">
        <v>2803</v>
      </c>
      <c r="F1394" s="25">
        <v>1</v>
      </c>
      <c r="G1394" s="25">
        <v>135</v>
      </c>
      <c r="H1394" s="25">
        <v>165</v>
      </c>
      <c r="I1394" s="25" t="s">
        <v>1464</v>
      </c>
      <c r="J1394" s="25" t="s">
        <v>154</v>
      </c>
      <c r="K1394" s="25"/>
    </row>
    <row r="1395" spans="2:11" x14ac:dyDescent="0.25">
      <c r="B1395" s="23">
        <v>1393</v>
      </c>
      <c r="C1395" s="23" t="s">
        <v>2804</v>
      </c>
      <c r="D1395" s="23" t="s">
        <v>2629</v>
      </c>
      <c r="E1395" s="24" t="s">
        <v>2805</v>
      </c>
      <c r="F1395" s="23">
        <v>2</v>
      </c>
      <c r="G1395" s="23">
        <v>75</v>
      </c>
      <c r="H1395" s="23">
        <v>176</v>
      </c>
      <c r="I1395" s="23" t="s">
        <v>2084</v>
      </c>
      <c r="J1395" s="23" t="s">
        <v>154</v>
      </c>
      <c r="K1395" s="23"/>
    </row>
    <row r="1396" spans="2:11" x14ac:dyDescent="0.25">
      <c r="B1396" s="25">
        <v>1394</v>
      </c>
      <c r="C1396" s="25" t="s">
        <v>2806</v>
      </c>
      <c r="D1396" s="25" t="s">
        <v>2629</v>
      </c>
      <c r="E1396" s="26" t="s">
        <v>2805</v>
      </c>
      <c r="F1396" s="25">
        <v>2</v>
      </c>
      <c r="G1396" s="25">
        <v>75</v>
      </c>
      <c r="H1396" s="25">
        <v>138</v>
      </c>
      <c r="I1396" s="25" t="s">
        <v>153</v>
      </c>
      <c r="J1396" s="25" t="s">
        <v>154</v>
      </c>
      <c r="K1396" s="25"/>
    </row>
    <row r="1397" spans="2:11" x14ac:dyDescent="0.25">
      <c r="B1397" s="23">
        <v>1395</v>
      </c>
      <c r="C1397" s="23" t="s">
        <v>2807</v>
      </c>
      <c r="D1397" s="23" t="s">
        <v>2629</v>
      </c>
      <c r="E1397" s="24" t="s">
        <v>2805</v>
      </c>
      <c r="F1397" s="23">
        <v>2</v>
      </c>
      <c r="G1397" s="23">
        <v>75</v>
      </c>
      <c r="H1397" s="23">
        <v>168</v>
      </c>
      <c r="I1397" s="23" t="s">
        <v>1464</v>
      </c>
      <c r="J1397" s="23" t="s">
        <v>154</v>
      </c>
      <c r="K1397" s="23"/>
    </row>
    <row r="1398" spans="2:11" x14ac:dyDescent="0.25">
      <c r="B1398" s="25">
        <v>1396</v>
      </c>
      <c r="C1398" s="25" t="s">
        <v>2808</v>
      </c>
      <c r="D1398" s="25" t="s">
        <v>2629</v>
      </c>
      <c r="E1398" s="26" t="s">
        <v>2809</v>
      </c>
      <c r="F1398" s="25">
        <v>2</v>
      </c>
      <c r="G1398" s="25">
        <v>135</v>
      </c>
      <c r="H1398" s="25">
        <v>310</v>
      </c>
      <c r="I1398" s="25" t="s">
        <v>1464</v>
      </c>
      <c r="J1398" s="25" t="s">
        <v>154</v>
      </c>
      <c r="K1398" s="25"/>
    </row>
    <row r="1399" spans="2:11" x14ac:dyDescent="0.25">
      <c r="B1399" s="23">
        <v>1397</v>
      </c>
      <c r="C1399" s="23" t="s">
        <v>2810</v>
      </c>
      <c r="D1399" s="23" t="s">
        <v>2629</v>
      </c>
      <c r="E1399" s="24" t="s">
        <v>2811</v>
      </c>
      <c r="F1399" s="23">
        <v>1</v>
      </c>
      <c r="G1399" s="23">
        <v>55</v>
      </c>
      <c r="H1399" s="23">
        <v>68</v>
      </c>
      <c r="I1399" s="23" t="s">
        <v>153</v>
      </c>
      <c r="J1399" s="23" t="s">
        <v>154</v>
      </c>
      <c r="K1399" s="23"/>
    </row>
    <row r="1400" spans="2:11" x14ac:dyDescent="0.25">
      <c r="B1400" s="25">
        <v>1398</v>
      </c>
      <c r="C1400" s="25" t="s">
        <v>2812</v>
      </c>
      <c r="D1400" s="25" t="s">
        <v>2629</v>
      </c>
      <c r="E1400" s="26" t="s">
        <v>2813</v>
      </c>
      <c r="F1400" s="25">
        <v>1</v>
      </c>
      <c r="G1400" s="25">
        <v>85</v>
      </c>
      <c r="H1400" s="25">
        <v>106</v>
      </c>
      <c r="I1400" s="25" t="s">
        <v>1464</v>
      </c>
      <c r="J1400" s="25" t="s">
        <v>154</v>
      </c>
      <c r="K1400" s="25"/>
    </row>
    <row r="1401" spans="2:11" x14ac:dyDescent="0.25">
      <c r="B1401" s="23">
        <v>1399</v>
      </c>
      <c r="C1401" s="23" t="s">
        <v>2814</v>
      </c>
      <c r="D1401" s="23" t="s">
        <v>2629</v>
      </c>
      <c r="E1401" s="24" t="s">
        <v>2815</v>
      </c>
      <c r="F1401" s="23">
        <v>1</v>
      </c>
      <c r="G1401" s="23">
        <v>55</v>
      </c>
      <c r="H1401" s="23">
        <v>76</v>
      </c>
      <c r="I1401" s="23" t="s">
        <v>1464</v>
      </c>
      <c r="J1401" s="23" t="s">
        <v>154</v>
      </c>
      <c r="K1401" s="23"/>
    </row>
    <row r="1402" spans="2:11" x14ac:dyDescent="0.25">
      <c r="B1402" s="25">
        <v>1400</v>
      </c>
      <c r="C1402" s="25" t="s">
        <v>2816</v>
      </c>
      <c r="D1402" s="25" t="s">
        <v>2629</v>
      </c>
      <c r="E1402" s="26" t="s">
        <v>2817</v>
      </c>
      <c r="F1402" s="25">
        <v>2</v>
      </c>
      <c r="G1402" s="25">
        <v>55</v>
      </c>
      <c r="H1402" s="25">
        <v>108</v>
      </c>
      <c r="I1402" s="25" t="s">
        <v>153</v>
      </c>
      <c r="J1402" s="25" t="s">
        <v>154</v>
      </c>
      <c r="K1402" s="25"/>
    </row>
    <row r="1403" spans="2:11" x14ac:dyDescent="0.25">
      <c r="B1403" s="23">
        <v>1401</v>
      </c>
      <c r="C1403" s="23" t="s">
        <v>2818</v>
      </c>
      <c r="D1403" s="23" t="s">
        <v>2629</v>
      </c>
      <c r="E1403" s="24" t="s">
        <v>2819</v>
      </c>
      <c r="F1403" s="23">
        <v>2</v>
      </c>
      <c r="G1403" s="23">
        <v>55</v>
      </c>
      <c r="H1403" s="23">
        <v>122</v>
      </c>
      <c r="I1403" s="23" t="s">
        <v>2084</v>
      </c>
      <c r="J1403" s="23" t="s">
        <v>154</v>
      </c>
      <c r="K1403" s="23"/>
    </row>
    <row r="1404" spans="2:11" x14ac:dyDescent="0.25">
      <c r="B1404" s="25">
        <v>1402</v>
      </c>
      <c r="C1404" s="25" t="s">
        <v>2820</v>
      </c>
      <c r="D1404" s="25" t="s">
        <v>2629</v>
      </c>
      <c r="E1404" s="26" t="s">
        <v>2821</v>
      </c>
      <c r="F1404" s="25">
        <v>2</v>
      </c>
      <c r="G1404" s="25">
        <v>85</v>
      </c>
      <c r="H1404" s="25">
        <v>194</v>
      </c>
      <c r="I1404" s="25" t="s">
        <v>2084</v>
      </c>
      <c r="J1404" s="25" t="s">
        <v>154</v>
      </c>
      <c r="K1404" s="25"/>
    </row>
    <row r="1405" spans="2:11" x14ac:dyDescent="0.25">
      <c r="B1405" s="23">
        <v>1403</v>
      </c>
      <c r="C1405" s="23" t="s">
        <v>2822</v>
      </c>
      <c r="D1405" s="23" t="s">
        <v>2629</v>
      </c>
      <c r="E1405" s="24" t="s">
        <v>2821</v>
      </c>
      <c r="F1405" s="23">
        <v>2</v>
      </c>
      <c r="G1405" s="23">
        <v>85</v>
      </c>
      <c r="H1405" s="23">
        <v>167</v>
      </c>
      <c r="I1405" s="23" t="s">
        <v>153</v>
      </c>
      <c r="J1405" s="23" t="s">
        <v>154</v>
      </c>
      <c r="K1405" s="23"/>
    </row>
    <row r="1406" spans="2:11" x14ac:dyDescent="0.25">
      <c r="B1406" s="25">
        <v>1404</v>
      </c>
      <c r="C1406" s="25" t="s">
        <v>2823</v>
      </c>
      <c r="D1406" s="25" t="s">
        <v>2629</v>
      </c>
      <c r="E1406" s="26" t="s">
        <v>2821</v>
      </c>
      <c r="F1406" s="25">
        <v>2</v>
      </c>
      <c r="G1406" s="25">
        <v>85</v>
      </c>
      <c r="H1406" s="25">
        <v>200</v>
      </c>
      <c r="I1406" s="25" t="s">
        <v>1464</v>
      </c>
      <c r="J1406" s="25" t="s">
        <v>154</v>
      </c>
      <c r="K1406" s="25"/>
    </row>
    <row r="1407" spans="2:11" x14ac:dyDescent="0.25">
      <c r="B1407" s="23">
        <v>1405</v>
      </c>
      <c r="C1407" s="23" t="s">
        <v>2824</v>
      </c>
      <c r="D1407" s="23" t="s">
        <v>2629</v>
      </c>
      <c r="E1407" s="24" t="s">
        <v>2819</v>
      </c>
      <c r="F1407" s="23">
        <v>2</v>
      </c>
      <c r="G1407" s="23">
        <v>55</v>
      </c>
      <c r="H1407" s="23">
        <v>108</v>
      </c>
      <c r="I1407" s="23" t="s">
        <v>153</v>
      </c>
      <c r="J1407" s="23" t="s">
        <v>154</v>
      </c>
      <c r="K1407" s="23"/>
    </row>
    <row r="1408" spans="2:11" x14ac:dyDescent="0.25">
      <c r="B1408" s="25">
        <v>1406</v>
      </c>
      <c r="C1408" s="25" t="s">
        <v>2825</v>
      </c>
      <c r="D1408" s="25" t="s">
        <v>2629</v>
      </c>
      <c r="E1408" s="26" t="s">
        <v>2819</v>
      </c>
      <c r="F1408" s="25">
        <v>2</v>
      </c>
      <c r="G1408" s="25">
        <v>55</v>
      </c>
      <c r="H1408" s="25">
        <v>142</v>
      </c>
      <c r="I1408" s="25" t="s">
        <v>1464</v>
      </c>
      <c r="J1408" s="25" t="s">
        <v>154</v>
      </c>
      <c r="K1408" s="25"/>
    </row>
    <row r="1409" spans="2:11" x14ac:dyDescent="0.25">
      <c r="B1409" s="23">
        <v>1407</v>
      </c>
      <c r="C1409" s="23" t="s">
        <v>2826</v>
      </c>
      <c r="D1409" s="23" t="s">
        <v>2629</v>
      </c>
      <c r="E1409" s="24" t="s">
        <v>2827</v>
      </c>
      <c r="F1409" s="23">
        <v>3</v>
      </c>
      <c r="G1409" s="23">
        <v>55</v>
      </c>
      <c r="H1409" s="23">
        <v>176</v>
      </c>
      <c r="I1409" s="23" t="s">
        <v>153</v>
      </c>
      <c r="J1409" s="23" t="s">
        <v>154</v>
      </c>
      <c r="K1409" s="23"/>
    </row>
    <row r="1410" spans="2:11" x14ac:dyDescent="0.25">
      <c r="B1410" s="25">
        <v>1408</v>
      </c>
      <c r="C1410" s="25" t="s">
        <v>2828</v>
      </c>
      <c r="D1410" s="25" t="s">
        <v>2629</v>
      </c>
      <c r="E1410" s="26" t="s">
        <v>2829</v>
      </c>
      <c r="F1410" s="25">
        <v>3</v>
      </c>
      <c r="G1410" s="25">
        <v>55</v>
      </c>
      <c r="H1410" s="25">
        <v>202</v>
      </c>
      <c r="I1410" s="25" t="s">
        <v>1464</v>
      </c>
      <c r="J1410" s="25" t="s">
        <v>154</v>
      </c>
      <c r="K1410" s="25"/>
    </row>
    <row r="1411" spans="2:11" x14ac:dyDescent="0.25">
      <c r="B1411" s="23">
        <v>1409</v>
      </c>
      <c r="C1411" s="23" t="s">
        <v>2830</v>
      </c>
      <c r="D1411" s="23" t="s">
        <v>2629</v>
      </c>
      <c r="E1411" s="24" t="s">
        <v>2831</v>
      </c>
      <c r="F1411" s="23">
        <v>4</v>
      </c>
      <c r="G1411" s="23">
        <v>55</v>
      </c>
      <c r="H1411" s="23">
        <v>216</v>
      </c>
      <c r="I1411" s="23" t="s">
        <v>153</v>
      </c>
      <c r="J1411" s="23" t="s">
        <v>154</v>
      </c>
      <c r="K1411" s="23"/>
    </row>
    <row r="1412" spans="2:11" x14ac:dyDescent="0.25">
      <c r="B1412" s="25">
        <v>1410</v>
      </c>
      <c r="C1412" s="25" t="s">
        <v>2832</v>
      </c>
      <c r="D1412" s="25" t="s">
        <v>2629</v>
      </c>
      <c r="E1412" s="26" t="s">
        <v>2833</v>
      </c>
      <c r="F1412" s="25">
        <v>4</v>
      </c>
      <c r="G1412" s="25">
        <v>55</v>
      </c>
      <c r="H1412" s="25">
        <v>244</v>
      </c>
      <c r="I1412" s="25" t="s">
        <v>2084</v>
      </c>
      <c r="J1412" s="25" t="s">
        <v>154</v>
      </c>
      <c r="K1412" s="25"/>
    </row>
    <row r="1413" spans="2:11" x14ac:dyDescent="0.25">
      <c r="B1413" s="23">
        <v>1411</v>
      </c>
      <c r="C1413" s="23" t="s">
        <v>2834</v>
      </c>
      <c r="D1413" s="23" t="s">
        <v>2629</v>
      </c>
      <c r="E1413" s="24" t="s">
        <v>2833</v>
      </c>
      <c r="F1413" s="23">
        <v>4</v>
      </c>
      <c r="G1413" s="23">
        <v>56</v>
      </c>
      <c r="H1413" s="23">
        <v>244</v>
      </c>
      <c r="I1413" s="23" t="s">
        <v>1464</v>
      </c>
      <c r="J1413" s="23" t="s">
        <v>154</v>
      </c>
      <c r="K1413" s="23"/>
    </row>
    <row r="1414" spans="2:11" x14ac:dyDescent="0.25">
      <c r="B1414" s="25">
        <v>1412</v>
      </c>
      <c r="C1414" s="25" t="s">
        <v>2835</v>
      </c>
      <c r="D1414" s="25" t="s">
        <v>2629</v>
      </c>
      <c r="E1414" s="26" t="s">
        <v>2836</v>
      </c>
      <c r="F1414" s="25">
        <v>4</v>
      </c>
      <c r="G1414" s="25">
        <v>85</v>
      </c>
      <c r="H1414" s="25">
        <v>388</v>
      </c>
      <c r="I1414" s="25" t="s">
        <v>2084</v>
      </c>
      <c r="J1414" s="25" t="s">
        <v>154</v>
      </c>
      <c r="K1414" s="25"/>
    </row>
    <row r="1415" spans="2:11" x14ac:dyDescent="0.25">
      <c r="B1415" s="23">
        <v>1413</v>
      </c>
      <c r="C1415" s="23" t="s">
        <v>2837</v>
      </c>
      <c r="D1415" s="23" t="s">
        <v>2629</v>
      </c>
      <c r="E1415" s="24" t="s">
        <v>2838</v>
      </c>
      <c r="F1415" s="23">
        <v>1</v>
      </c>
      <c r="G1415" s="23">
        <v>160</v>
      </c>
      <c r="H1415" s="23">
        <v>180</v>
      </c>
      <c r="I1415" s="23" t="s">
        <v>1464</v>
      </c>
      <c r="J1415" s="23" t="s">
        <v>154</v>
      </c>
      <c r="K1415" s="23"/>
    </row>
    <row r="1416" spans="2:11" x14ac:dyDescent="0.25">
      <c r="B1416" s="25">
        <v>1414</v>
      </c>
      <c r="C1416" s="25" t="s">
        <v>2839</v>
      </c>
      <c r="D1416" s="25" t="s">
        <v>2629</v>
      </c>
      <c r="E1416" s="26" t="s">
        <v>2840</v>
      </c>
      <c r="F1416" s="25">
        <v>2</v>
      </c>
      <c r="G1416" s="25">
        <v>160</v>
      </c>
      <c r="H1416" s="25">
        <v>330</v>
      </c>
      <c r="I1416" s="25" t="s">
        <v>1464</v>
      </c>
      <c r="J1416" s="25" t="s">
        <v>154</v>
      </c>
      <c r="K1416" s="25"/>
    </row>
    <row r="1417" spans="2:11" x14ac:dyDescent="0.25">
      <c r="B1417" s="23">
        <v>1415</v>
      </c>
      <c r="C1417" s="23" t="s">
        <v>2841</v>
      </c>
      <c r="D1417" s="23" t="s">
        <v>2629</v>
      </c>
      <c r="E1417" s="24" t="s">
        <v>2842</v>
      </c>
      <c r="F1417" s="23">
        <v>1</v>
      </c>
      <c r="G1417" s="23">
        <v>100</v>
      </c>
      <c r="H1417" s="23">
        <v>104</v>
      </c>
      <c r="I1417" s="23" t="s">
        <v>2084</v>
      </c>
      <c r="J1417" s="23" t="s">
        <v>154</v>
      </c>
      <c r="K1417" s="23"/>
    </row>
    <row r="1418" spans="2:11" x14ac:dyDescent="0.25">
      <c r="B1418" s="25">
        <v>1416</v>
      </c>
      <c r="C1418" s="25" t="s">
        <v>2843</v>
      </c>
      <c r="D1418" s="25" t="s">
        <v>2629</v>
      </c>
      <c r="E1418" s="26" t="s">
        <v>2844</v>
      </c>
      <c r="F1418" s="25">
        <v>2</v>
      </c>
      <c r="G1418" s="25">
        <v>100</v>
      </c>
      <c r="H1418" s="25">
        <v>198</v>
      </c>
      <c r="I1418" s="25" t="s">
        <v>2084</v>
      </c>
      <c r="J1418" s="25" t="s">
        <v>154</v>
      </c>
      <c r="K1418" s="25"/>
    </row>
    <row r="1419" spans="2:11" x14ac:dyDescent="0.25">
      <c r="B1419" s="23">
        <v>1417</v>
      </c>
      <c r="C1419" s="23" t="s">
        <v>2845</v>
      </c>
      <c r="D1419" s="23" t="s">
        <v>2629</v>
      </c>
      <c r="E1419" s="24" t="s">
        <v>2846</v>
      </c>
      <c r="F1419" s="23">
        <v>1</v>
      </c>
      <c r="G1419" s="23">
        <v>60</v>
      </c>
      <c r="H1419" s="23">
        <v>75</v>
      </c>
      <c r="I1419" s="23" t="s">
        <v>2084</v>
      </c>
      <c r="J1419" s="23" t="s">
        <v>2694</v>
      </c>
      <c r="K1419" s="23" t="s">
        <v>2592</v>
      </c>
    </row>
    <row r="1420" spans="2:11" x14ac:dyDescent="0.25">
      <c r="B1420" s="25">
        <v>1418</v>
      </c>
      <c r="C1420" s="25" t="s">
        <v>2847</v>
      </c>
      <c r="D1420" s="25" t="s">
        <v>2629</v>
      </c>
      <c r="E1420" s="26" t="s">
        <v>2848</v>
      </c>
      <c r="F1420" s="25">
        <v>1</v>
      </c>
      <c r="G1420" s="25">
        <v>60</v>
      </c>
      <c r="H1420" s="25">
        <v>62</v>
      </c>
      <c r="I1420" s="25" t="s">
        <v>2084</v>
      </c>
      <c r="J1420" s="25" t="s">
        <v>2694</v>
      </c>
      <c r="K1420" s="25" t="s">
        <v>2592</v>
      </c>
    </row>
    <row r="1421" spans="2:11" x14ac:dyDescent="0.25">
      <c r="B1421" s="23">
        <v>1419</v>
      </c>
      <c r="C1421" s="23" t="s">
        <v>2849</v>
      </c>
      <c r="D1421" s="23" t="s">
        <v>2629</v>
      </c>
      <c r="E1421" s="24" t="s">
        <v>2850</v>
      </c>
      <c r="F1421" s="23">
        <v>1</v>
      </c>
      <c r="G1421" s="23">
        <v>95</v>
      </c>
      <c r="H1421" s="23">
        <v>80</v>
      </c>
      <c r="I1421" s="23" t="s">
        <v>153</v>
      </c>
      <c r="J1421" s="23" t="s">
        <v>2694</v>
      </c>
      <c r="K1421" s="23" t="s">
        <v>2604</v>
      </c>
    </row>
    <row r="1422" spans="2:11" x14ac:dyDescent="0.25">
      <c r="B1422" s="25">
        <v>1420</v>
      </c>
      <c r="C1422" s="25" t="s">
        <v>2851</v>
      </c>
      <c r="D1422" s="25" t="s">
        <v>2629</v>
      </c>
      <c r="E1422" s="26" t="s">
        <v>2850</v>
      </c>
      <c r="F1422" s="25">
        <v>1</v>
      </c>
      <c r="G1422" s="25">
        <v>95</v>
      </c>
      <c r="H1422" s="25">
        <v>113</v>
      </c>
      <c r="I1422" s="25" t="s">
        <v>1464</v>
      </c>
      <c r="J1422" s="25" t="s">
        <v>2694</v>
      </c>
      <c r="K1422" s="25" t="s">
        <v>2604</v>
      </c>
    </row>
    <row r="1423" spans="2:11" x14ac:dyDescent="0.25">
      <c r="B1423" s="23">
        <v>1421</v>
      </c>
      <c r="C1423" s="23" t="s">
        <v>2852</v>
      </c>
      <c r="D1423" s="23" t="s">
        <v>2629</v>
      </c>
      <c r="E1423" s="24" t="s">
        <v>2853</v>
      </c>
      <c r="F1423" s="23">
        <v>1</v>
      </c>
      <c r="G1423" s="23">
        <v>60</v>
      </c>
      <c r="H1423" s="23">
        <v>69</v>
      </c>
      <c r="I1423" s="23" t="s">
        <v>153</v>
      </c>
      <c r="J1423" s="23" t="s">
        <v>2694</v>
      </c>
      <c r="K1423" s="23" t="s">
        <v>2592</v>
      </c>
    </row>
    <row r="1424" spans="2:11" x14ac:dyDescent="0.25">
      <c r="B1424" s="25">
        <v>1422</v>
      </c>
      <c r="C1424" s="25" t="s">
        <v>2854</v>
      </c>
      <c r="D1424" s="25" t="s">
        <v>2629</v>
      </c>
      <c r="E1424" s="26" t="s">
        <v>2848</v>
      </c>
      <c r="F1424" s="25">
        <v>1</v>
      </c>
      <c r="G1424" s="25">
        <v>60</v>
      </c>
      <c r="H1424" s="25">
        <v>55</v>
      </c>
      <c r="I1424" s="25" t="s">
        <v>153</v>
      </c>
      <c r="J1424" s="25" t="s">
        <v>154</v>
      </c>
      <c r="K1424" s="25"/>
    </row>
    <row r="1425" spans="2:11" x14ac:dyDescent="0.25">
      <c r="B1425" s="23">
        <v>1423</v>
      </c>
      <c r="C1425" s="23" t="s">
        <v>2855</v>
      </c>
      <c r="D1425" s="23" t="s">
        <v>2629</v>
      </c>
      <c r="E1425" s="24" t="s">
        <v>2856</v>
      </c>
      <c r="F1425" s="23">
        <v>1</v>
      </c>
      <c r="G1425" s="23">
        <v>185</v>
      </c>
      <c r="H1425" s="23">
        <v>205</v>
      </c>
      <c r="I1425" s="23" t="s">
        <v>1464</v>
      </c>
      <c r="J1425" s="23" t="s">
        <v>2694</v>
      </c>
      <c r="K1425" s="23" t="s">
        <v>2616</v>
      </c>
    </row>
    <row r="1426" spans="2:11" x14ac:dyDescent="0.25">
      <c r="B1426" s="25">
        <v>1424</v>
      </c>
      <c r="C1426" s="25" t="s">
        <v>2857</v>
      </c>
      <c r="D1426" s="25" t="s">
        <v>2858</v>
      </c>
      <c r="E1426" s="26" t="s">
        <v>2859</v>
      </c>
      <c r="F1426" s="25">
        <v>1</v>
      </c>
      <c r="G1426" s="25">
        <v>215</v>
      </c>
      <c r="H1426" s="25">
        <v>235</v>
      </c>
      <c r="I1426" s="25" t="s">
        <v>1464</v>
      </c>
      <c r="J1426" s="25" t="s">
        <v>154</v>
      </c>
      <c r="K1426" s="25"/>
    </row>
    <row r="1427" spans="2:11" x14ac:dyDescent="0.25">
      <c r="B1427" s="23">
        <v>1425</v>
      </c>
      <c r="C1427" s="23" t="s">
        <v>2860</v>
      </c>
      <c r="D1427" s="23" t="s">
        <v>2629</v>
      </c>
      <c r="E1427" s="24" t="s">
        <v>2861</v>
      </c>
      <c r="F1427" s="23">
        <v>1</v>
      </c>
      <c r="G1427" s="23">
        <v>110</v>
      </c>
      <c r="H1427" s="23">
        <v>121</v>
      </c>
      <c r="I1427" s="23" t="s">
        <v>1464</v>
      </c>
      <c r="J1427" s="23" t="s">
        <v>2694</v>
      </c>
      <c r="K1427" s="23" t="s">
        <v>2604</v>
      </c>
    </row>
    <row r="1428" spans="2:11" x14ac:dyDescent="0.25">
      <c r="B1428" s="25">
        <v>1426</v>
      </c>
      <c r="C1428" s="25" t="s">
        <v>2862</v>
      </c>
      <c r="D1428" s="25" t="s">
        <v>2629</v>
      </c>
      <c r="E1428" s="26" t="s">
        <v>2863</v>
      </c>
      <c r="F1428" s="25">
        <v>1</v>
      </c>
      <c r="G1428" s="25">
        <v>75</v>
      </c>
      <c r="H1428" s="25">
        <v>69</v>
      </c>
      <c r="I1428" s="25" t="s">
        <v>153</v>
      </c>
      <c r="J1428" s="25" t="s">
        <v>2694</v>
      </c>
      <c r="K1428" s="25" t="s">
        <v>2592</v>
      </c>
    </row>
    <row r="1429" spans="2:11" x14ac:dyDescent="0.25">
      <c r="B1429" s="23">
        <v>1427</v>
      </c>
      <c r="C1429" s="23" t="s">
        <v>2864</v>
      </c>
      <c r="D1429" s="23" t="s">
        <v>2629</v>
      </c>
      <c r="E1429" s="24" t="s">
        <v>2865</v>
      </c>
      <c r="F1429" s="23">
        <v>1</v>
      </c>
      <c r="G1429" s="23">
        <v>75</v>
      </c>
      <c r="H1429" s="23">
        <v>55</v>
      </c>
      <c r="I1429" s="23" t="s">
        <v>153</v>
      </c>
      <c r="J1429" s="23" t="s">
        <v>154</v>
      </c>
      <c r="K1429" s="23"/>
    </row>
    <row r="1430" spans="2:11" x14ac:dyDescent="0.25">
      <c r="B1430" s="25">
        <v>1428</v>
      </c>
      <c r="C1430" s="25" t="s">
        <v>2866</v>
      </c>
      <c r="D1430" s="25" t="s">
        <v>2629</v>
      </c>
      <c r="E1430" s="26" t="s">
        <v>2867</v>
      </c>
      <c r="F1430" s="25">
        <v>1</v>
      </c>
      <c r="G1430" s="25">
        <v>215</v>
      </c>
      <c r="H1430" s="25">
        <v>205</v>
      </c>
      <c r="I1430" s="25" t="s">
        <v>1464</v>
      </c>
      <c r="J1430" s="25" t="s">
        <v>2694</v>
      </c>
      <c r="K1430" s="25" t="s">
        <v>2616</v>
      </c>
    </row>
    <row r="1431" spans="2:11" x14ac:dyDescent="0.25">
      <c r="B1431" s="23">
        <v>1429</v>
      </c>
      <c r="C1431" s="23" t="s">
        <v>2868</v>
      </c>
      <c r="D1431" s="23" t="s">
        <v>2629</v>
      </c>
      <c r="E1431" s="24" t="s">
        <v>2869</v>
      </c>
      <c r="F1431" s="23">
        <v>2</v>
      </c>
      <c r="G1431" s="23">
        <v>60</v>
      </c>
      <c r="H1431" s="23">
        <v>123</v>
      </c>
      <c r="I1431" s="23" t="s">
        <v>2084</v>
      </c>
      <c r="J1431" s="23" t="s">
        <v>2694</v>
      </c>
      <c r="K1431" s="23" t="s">
        <v>2594</v>
      </c>
    </row>
    <row r="1432" spans="2:11" x14ac:dyDescent="0.25">
      <c r="B1432" s="25">
        <v>1430</v>
      </c>
      <c r="C1432" s="25" t="s">
        <v>2870</v>
      </c>
      <c r="D1432" s="25" t="s">
        <v>2629</v>
      </c>
      <c r="E1432" s="26" t="s">
        <v>2871</v>
      </c>
      <c r="F1432" s="25">
        <v>2</v>
      </c>
      <c r="G1432" s="25">
        <v>95</v>
      </c>
      <c r="H1432" s="25">
        <v>207</v>
      </c>
      <c r="I1432" s="25" t="s">
        <v>2084</v>
      </c>
      <c r="J1432" s="25" t="s">
        <v>2694</v>
      </c>
      <c r="K1432" s="25" t="s">
        <v>2606</v>
      </c>
    </row>
    <row r="1433" spans="2:11" x14ac:dyDescent="0.25">
      <c r="B1433" s="23">
        <v>1431</v>
      </c>
      <c r="C1433" s="23" t="s">
        <v>2872</v>
      </c>
      <c r="D1433" s="23" t="s">
        <v>2629</v>
      </c>
      <c r="E1433" s="24" t="s">
        <v>2871</v>
      </c>
      <c r="F1433" s="23">
        <v>2</v>
      </c>
      <c r="G1433" s="23">
        <v>95</v>
      </c>
      <c r="H1433" s="23">
        <v>173</v>
      </c>
      <c r="I1433" s="23" t="s">
        <v>153</v>
      </c>
      <c r="J1433" s="23" t="s">
        <v>2694</v>
      </c>
      <c r="K1433" s="23" t="s">
        <v>2606</v>
      </c>
    </row>
    <row r="1434" spans="2:11" x14ac:dyDescent="0.25">
      <c r="B1434" s="25">
        <v>1432</v>
      </c>
      <c r="C1434" s="25" t="s">
        <v>2873</v>
      </c>
      <c r="D1434" s="25" t="s">
        <v>2629</v>
      </c>
      <c r="E1434" s="26" t="s">
        <v>2871</v>
      </c>
      <c r="F1434" s="25">
        <v>2</v>
      </c>
      <c r="G1434" s="25">
        <v>95</v>
      </c>
      <c r="H1434" s="25">
        <v>207</v>
      </c>
      <c r="I1434" s="25" t="s">
        <v>1464</v>
      </c>
      <c r="J1434" s="25" t="s">
        <v>2694</v>
      </c>
      <c r="K1434" s="25" t="s">
        <v>2606</v>
      </c>
    </row>
    <row r="1435" spans="2:11" x14ac:dyDescent="0.25">
      <c r="B1435" s="23">
        <v>1433</v>
      </c>
      <c r="C1435" s="23" t="s">
        <v>2874</v>
      </c>
      <c r="D1435" s="23" t="s">
        <v>2629</v>
      </c>
      <c r="E1435" s="24" t="s">
        <v>2869</v>
      </c>
      <c r="F1435" s="23">
        <v>2</v>
      </c>
      <c r="G1435" s="23">
        <v>60</v>
      </c>
      <c r="H1435" s="23">
        <v>110</v>
      </c>
      <c r="I1435" s="23" t="s">
        <v>153</v>
      </c>
      <c r="J1435" s="23" t="s">
        <v>2694</v>
      </c>
      <c r="K1435" s="23" t="s">
        <v>2594</v>
      </c>
    </row>
    <row r="1436" spans="2:11" x14ac:dyDescent="0.25">
      <c r="B1436" s="25">
        <v>1434</v>
      </c>
      <c r="C1436" s="25" t="s">
        <v>2875</v>
      </c>
      <c r="D1436" s="25" t="s">
        <v>2629</v>
      </c>
      <c r="E1436" s="26" t="s">
        <v>2876</v>
      </c>
      <c r="F1436" s="25">
        <v>2</v>
      </c>
      <c r="G1436" s="25">
        <v>195</v>
      </c>
      <c r="H1436" s="25">
        <v>380</v>
      </c>
      <c r="I1436" s="25" t="s">
        <v>1464</v>
      </c>
      <c r="J1436" s="25" t="s">
        <v>2694</v>
      </c>
      <c r="K1436" s="25" t="s">
        <v>2618</v>
      </c>
    </row>
    <row r="1437" spans="2:11" x14ac:dyDescent="0.25">
      <c r="B1437" s="23">
        <v>1435</v>
      </c>
      <c r="C1437" s="23" t="s">
        <v>2877</v>
      </c>
      <c r="D1437" s="23" t="s">
        <v>2629</v>
      </c>
      <c r="E1437" s="24" t="s">
        <v>2878</v>
      </c>
      <c r="F1437" s="23">
        <v>2</v>
      </c>
      <c r="G1437" s="23">
        <v>110</v>
      </c>
      <c r="H1437" s="23">
        <v>207</v>
      </c>
      <c r="I1437" s="23" t="s">
        <v>2084</v>
      </c>
      <c r="J1437" s="23" t="s">
        <v>2694</v>
      </c>
      <c r="K1437" s="23" t="s">
        <v>2606</v>
      </c>
    </row>
    <row r="1438" spans="2:11" x14ac:dyDescent="0.25">
      <c r="B1438" s="25">
        <v>1436</v>
      </c>
      <c r="C1438" s="25" t="s">
        <v>2879</v>
      </c>
      <c r="D1438" s="25" t="s">
        <v>2629</v>
      </c>
      <c r="E1438" s="26" t="s">
        <v>2878</v>
      </c>
      <c r="F1438" s="25">
        <v>2</v>
      </c>
      <c r="G1438" s="25">
        <v>110</v>
      </c>
      <c r="H1438" s="25">
        <v>173</v>
      </c>
      <c r="I1438" s="25" t="s">
        <v>153</v>
      </c>
      <c r="J1438" s="25" t="s">
        <v>2694</v>
      </c>
      <c r="K1438" s="25" t="s">
        <v>2606</v>
      </c>
    </row>
    <row r="1439" spans="2:11" x14ac:dyDescent="0.25">
      <c r="B1439" s="23">
        <v>1437</v>
      </c>
      <c r="C1439" s="23" t="s">
        <v>2880</v>
      </c>
      <c r="D1439" s="23" t="s">
        <v>2629</v>
      </c>
      <c r="E1439" s="24" t="s">
        <v>2878</v>
      </c>
      <c r="F1439" s="23">
        <v>2</v>
      </c>
      <c r="G1439" s="23">
        <v>110</v>
      </c>
      <c r="H1439" s="23">
        <v>207</v>
      </c>
      <c r="I1439" s="23" t="s">
        <v>1464</v>
      </c>
      <c r="J1439" s="23" t="s">
        <v>2694</v>
      </c>
      <c r="K1439" s="23" t="s">
        <v>2606</v>
      </c>
    </row>
    <row r="1440" spans="2:11" x14ac:dyDescent="0.25">
      <c r="B1440" s="25">
        <v>1438</v>
      </c>
      <c r="C1440" s="25" t="s">
        <v>2881</v>
      </c>
      <c r="D1440" s="25" t="s">
        <v>2629</v>
      </c>
      <c r="E1440" s="26" t="s">
        <v>2882</v>
      </c>
      <c r="F1440" s="25">
        <v>2</v>
      </c>
      <c r="G1440" s="25">
        <v>75</v>
      </c>
      <c r="H1440" s="25">
        <v>110</v>
      </c>
      <c r="I1440" s="25" t="s">
        <v>153</v>
      </c>
      <c r="J1440" s="25" t="s">
        <v>2694</v>
      </c>
      <c r="K1440" s="25" t="s">
        <v>2594</v>
      </c>
    </row>
    <row r="1441" spans="2:11" x14ac:dyDescent="0.25">
      <c r="B1441" s="23">
        <v>1439</v>
      </c>
      <c r="C1441" s="23" t="s">
        <v>2883</v>
      </c>
      <c r="D1441" s="23" t="s">
        <v>2629</v>
      </c>
      <c r="E1441" s="24" t="s">
        <v>2884</v>
      </c>
      <c r="F1441" s="23">
        <v>2</v>
      </c>
      <c r="G1441" s="23">
        <v>215</v>
      </c>
      <c r="H1441" s="23">
        <v>380</v>
      </c>
      <c r="I1441" s="23" t="s">
        <v>1464</v>
      </c>
      <c r="J1441" s="23" t="s">
        <v>2694</v>
      </c>
      <c r="K1441" s="23" t="s">
        <v>2618</v>
      </c>
    </row>
    <row r="1442" spans="2:11" x14ac:dyDescent="0.25">
      <c r="B1442" s="25">
        <v>1440</v>
      </c>
      <c r="C1442" s="25" t="s">
        <v>2885</v>
      </c>
      <c r="D1442" s="25" t="s">
        <v>2629</v>
      </c>
      <c r="E1442" s="26" t="s">
        <v>2886</v>
      </c>
      <c r="F1442" s="25">
        <v>3</v>
      </c>
      <c r="G1442" s="25">
        <v>60</v>
      </c>
      <c r="H1442" s="25">
        <v>198</v>
      </c>
      <c r="I1442" s="25" t="s">
        <v>2084</v>
      </c>
      <c r="J1442" s="25" t="s">
        <v>2694</v>
      </c>
      <c r="K1442" s="25" t="s">
        <v>2596</v>
      </c>
    </row>
    <row r="1443" spans="2:11" ht="30" x14ac:dyDescent="0.25">
      <c r="B1443" s="23">
        <v>1441</v>
      </c>
      <c r="C1443" s="23" t="s">
        <v>2887</v>
      </c>
      <c r="D1443" s="23" t="s">
        <v>2629</v>
      </c>
      <c r="E1443" s="24" t="s">
        <v>2888</v>
      </c>
      <c r="F1443" s="23">
        <v>3</v>
      </c>
      <c r="G1443" s="23">
        <v>95</v>
      </c>
      <c r="H1443" s="23">
        <v>319</v>
      </c>
      <c r="I1443" s="23" t="s">
        <v>2889</v>
      </c>
      <c r="J1443" s="23" t="s">
        <v>2694</v>
      </c>
      <c r="K1443" s="23" t="s">
        <v>2608</v>
      </c>
    </row>
    <row r="1444" spans="2:11" x14ac:dyDescent="0.25">
      <c r="B1444" s="25">
        <v>1442</v>
      </c>
      <c r="C1444" s="25" t="s">
        <v>2890</v>
      </c>
      <c r="D1444" s="25" t="s">
        <v>2629</v>
      </c>
      <c r="E1444" s="26" t="s">
        <v>2891</v>
      </c>
      <c r="F1444" s="25">
        <v>3</v>
      </c>
      <c r="G1444" s="25">
        <v>95</v>
      </c>
      <c r="H1444" s="25">
        <v>319</v>
      </c>
      <c r="I1444" s="25" t="s">
        <v>1464</v>
      </c>
      <c r="J1444" s="25" t="s">
        <v>2694</v>
      </c>
      <c r="K1444" s="25" t="s">
        <v>2596</v>
      </c>
    </row>
    <row r="1445" spans="2:11" x14ac:dyDescent="0.25">
      <c r="B1445" s="23">
        <v>1443</v>
      </c>
      <c r="C1445" s="23" t="s">
        <v>2892</v>
      </c>
      <c r="D1445" s="23" t="s">
        <v>2629</v>
      </c>
      <c r="E1445" s="24" t="s">
        <v>2886</v>
      </c>
      <c r="F1445" s="23">
        <v>3</v>
      </c>
      <c r="G1445" s="23">
        <v>60</v>
      </c>
      <c r="H1445" s="23">
        <v>179</v>
      </c>
      <c r="I1445" s="23" t="s">
        <v>153</v>
      </c>
      <c r="J1445" s="23" t="s">
        <v>2694</v>
      </c>
      <c r="K1445" s="23" t="s">
        <v>2596</v>
      </c>
    </row>
    <row r="1446" spans="2:11" x14ac:dyDescent="0.25">
      <c r="B1446" s="25">
        <v>1444</v>
      </c>
      <c r="C1446" s="25" t="s">
        <v>2893</v>
      </c>
      <c r="D1446" s="25" t="s">
        <v>2629</v>
      </c>
      <c r="E1446" s="26" t="s">
        <v>2894</v>
      </c>
      <c r="F1446" s="25">
        <v>3</v>
      </c>
      <c r="G1446" s="25">
        <v>185</v>
      </c>
      <c r="H1446" s="25">
        <v>585</v>
      </c>
      <c r="I1446" s="25" t="s">
        <v>1464</v>
      </c>
      <c r="J1446" s="25" t="s">
        <v>2694</v>
      </c>
      <c r="K1446" s="25" t="s">
        <v>2620</v>
      </c>
    </row>
    <row r="1447" spans="2:11" x14ac:dyDescent="0.25">
      <c r="B1447" s="23">
        <v>1445</v>
      </c>
      <c r="C1447" s="23" t="s">
        <v>2895</v>
      </c>
      <c r="D1447" s="23" t="s">
        <v>2629</v>
      </c>
      <c r="E1447" s="24" t="s">
        <v>2896</v>
      </c>
      <c r="F1447" s="23">
        <v>3</v>
      </c>
      <c r="G1447" s="23">
        <v>110</v>
      </c>
      <c r="H1447" s="23">
        <v>319</v>
      </c>
      <c r="I1447" s="23" t="s">
        <v>2084</v>
      </c>
      <c r="J1447" s="23" t="s">
        <v>2694</v>
      </c>
      <c r="K1447" s="23" t="s">
        <v>2608</v>
      </c>
    </row>
    <row r="1448" spans="2:11" x14ac:dyDescent="0.25">
      <c r="B1448" s="25">
        <v>1446</v>
      </c>
      <c r="C1448" s="25" t="s">
        <v>2897</v>
      </c>
      <c r="D1448" s="25" t="s">
        <v>2629</v>
      </c>
      <c r="E1448" s="26" t="s">
        <v>2896</v>
      </c>
      <c r="F1448" s="25">
        <v>3</v>
      </c>
      <c r="G1448" s="25">
        <v>110</v>
      </c>
      <c r="H1448" s="25">
        <v>319</v>
      </c>
      <c r="I1448" s="25" t="s">
        <v>1464</v>
      </c>
      <c r="J1448" s="25" t="s">
        <v>2694</v>
      </c>
      <c r="K1448" s="25" t="s">
        <v>2608</v>
      </c>
    </row>
    <row r="1449" spans="2:11" x14ac:dyDescent="0.25">
      <c r="B1449" s="23">
        <v>1447</v>
      </c>
      <c r="C1449" s="23" t="s">
        <v>2898</v>
      </c>
      <c r="D1449" s="23" t="s">
        <v>2629</v>
      </c>
      <c r="E1449" s="24" t="s">
        <v>2899</v>
      </c>
      <c r="F1449" s="23">
        <v>3</v>
      </c>
      <c r="G1449" s="23">
        <v>75</v>
      </c>
      <c r="H1449" s="23">
        <v>179</v>
      </c>
      <c r="I1449" s="23" t="s">
        <v>153</v>
      </c>
      <c r="J1449" s="23" t="s">
        <v>2694</v>
      </c>
      <c r="K1449" s="23" t="s">
        <v>2596</v>
      </c>
    </row>
    <row r="1450" spans="2:11" x14ac:dyDescent="0.25">
      <c r="B1450" s="25">
        <v>1448</v>
      </c>
      <c r="C1450" s="25" t="s">
        <v>2900</v>
      </c>
      <c r="D1450" s="25" t="s">
        <v>2629</v>
      </c>
      <c r="E1450" s="26" t="s">
        <v>2901</v>
      </c>
      <c r="F1450" s="25">
        <v>3</v>
      </c>
      <c r="G1450" s="25">
        <v>215</v>
      </c>
      <c r="H1450" s="25">
        <v>585</v>
      </c>
      <c r="I1450" s="25" t="s">
        <v>1464</v>
      </c>
      <c r="J1450" s="25" t="s">
        <v>2694</v>
      </c>
      <c r="K1450" s="25" t="s">
        <v>2620</v>
      </c>
    </row>
    <row r="1451" spans="2:11" x14ac:dyDescent="0.25">
      <c r="B1451" s="23">
        <v>1449</v>
      </c>
      <c r="C1451" s="23" t="s">
        <v>2902</v>
      </c>
      <c r="D1451" s="23" t="s">
        <v>2629</v>
      </c>
      <c r="E1451" s="24" t="s">
        <v>2903</v>
      </c>
      <c r="F1451" s="23">
        <v>4</v>
      </c>
      <c r="G1451" s="23">
        <v>60</v>
      </c>
      <c r="H1451" s="23">
        <v>246</v>
      </c>
      <c r="I1451" s="23" t="s">
        <v>2084</v>
      </c>
      <c r="J1451" s="23" t="s">
        <v>2694</v>
      </c>
      <c r="K1451" s="23" t="s">
        <v>2598</v>
      </c>
    </row>
    <row r="1452" spans="2:11" x14ac:dyDescent="0.25">
      <c r="B1452" s="25">
        <v>1450</v>
      </c>
      <c r="C1452" s="25" t="s">
        <v>2904</v>
      </c>
      <c r="D1452" s="25" t="s">
        <v>2629</v>
      </c>
      <c r="E1452" s="26" t="s">
        <v>2905</v>
      </c>
      <c r="F1452" s="25">
        <v>4</v>
      </c>
      <c r="G1452" s="25">
        <v>95</v>
      </c>
      <c r="H1452" s="25">
        <v>414</v>
      </c>
      <c r="I1452" s="25" t="s">
        <v>2084</v>
      </c>
      <c r="J1452" s="25" t="s">
        <v>2694</v>
      </c>
      <c r="K1452" s="25" t="s">
        <v>2610</v>
      </c>
    </row>
    <row r="1453" spans="2:11" x14ac:dyDescent="0.25">
      <c r="B1453" s="23">
        <v>1451</v>
      </c>
      <c r="C1453" s="23" t="s">
        <v>2906</v>
      </c>
      <c r="D1453" s="23" t="s">
        <v>2629</v>
      </c>
      <c r="E1453" s="24" t="s">
        <v>2905</v>
      </c>
      <c r="F1453" s="23">
        <v>4</v>
      </c>
      <c r="G1453" s="23">
        <v>95</v>
      </c>
      <c r="H1453" s="23">
        <v>346</v>
      </c>
      <c r="I1453" s="23" t="s">
        <v>153</v>
      </c>
      <c r="J1453" s="23" t="s">
        <v>2694</v>
      </c>
      <c r="K1453" s="23" t="s">
        <v>2610</v>
      </c>
    </row>
    <row r="1454" spans="2:11" x14ac:dyDescent="0.25">
      <c r="B1454" s="25">
        <v>1452</v>
      </c>
      <c r="C1454" s="25" t="s">
        <v>2907</v>
      </c>
      <c r="D1454" s="25" t="s">
        <v>2629</v>
      </c>
      <c r="E1454" s="26" t="s">
        <v>2905</v>
      </c>
      <c r="F1454" s="25">
        <v>4</v>
      </c>
      <c r="G1454" s="25">
        <v>95</v>
      </c>
      <c r="H1454" s="25">
        <v>414</v>
      </c>
      <c r="I1454" s="25" t="s">
        <v>1464</v>
      </c>
      <c r="J1454" s="25" t="s">
        <v>2694</v>
      </c>
      <c r="K1454" s="25" t="s">
        <v>2610</v>
      </c>
    </row>
    <row r="1455" spans="2:11" x14ac:dyDescent="0.25">
      <c r="B1455" s="23">
        <v>1453</v>
      </c>
      <c r="C1455" s="23" t="s">
        <v>2908</v>
      </c>
      <c r="D1455" s="23" t="s">
        <v>2629</v>
      </c>
      <c r="E1455" s="24" t="s">
        <v>2903</v>
      </c>
      <c r="F1455" s="23">
        <v>4</v>
      </c>
      <c r="G1455" s="23">
        <v>60</v>
      </c>
      <c r="H1455" s="23">
        <v>220</v>
      </c>
      <c r="I1455" s="23" t="s">
        <v>153</v>
      </c>
      <c r="J1455" s="23" t="s">
        <v>2694</v>
      </c>
      <c r="K1455" s="23" t="s">
        <v>2598</v>
      </c>
    </row>
    <row r="1456" spans="2:11" x14ac:dyDescent="0.25">
      <c r="B1456" s="25">
        <v>1454</v>
      </c>
      <c r="C1456" s="25" t="s">
        <v>2909</v>
      </c>
      <c r="D1456" s="25" t="s">
        <v>2629</v>
      </c>
      <c r="E1456" s="26" t="s">
        <v>2910</v>
      </c>
      <c r="F1456" s="25">
        <v>4</v>
      </c>
      <c r="G1456" s="25">
        <v>185</v>
      </c>
      <c r="H1456" s="25">
        <v>760</v>
      </c>
      <c r="I1456" s="25" t="s">
        <v>1464</v>
      </c>
      <c r="J1456" s="25" t="s">
        <v>2694</v>
      </c>
      <c r="K1456" s="25" t="s">
        <v>2622</v>
      </c>
    </row>
    <row r="1457" spans="2:11" x14ac:dyDescent="0.25">
      <c r="B1457" s="23">
        <v>1455</v>
      </c>
      <c r="C1457" s="23" t="s">
        <v>2911</v>
      </c>
      <c r="D1457" s="23" t="s">
        <v>2629</v>
      </c>
      <c r="E1457" s="24" t="s">
        <v>2912</v>
      </c>
      <c r="F1457" s="23">
        <v>4</v>
      </c>
      <c r="G1457" s="23">
        <v>110</v>
      </c>
      <c r="H1457" s="23">
        <v>414</v>
      </c>
      <c r="I1457" s="23" t="s">
        <v>2084</v>
      </c>
      <c r="J1457" s="23" t="s">
        <v>2694</v>
      </c>
      <c r="K1457" s="23" t="s">
        <v>2610</v>
      </c>
    </row>
    <row r="1458" spans="2:11" x14ac:dyDescent="0.25">
      <c r="B1458" s="25">
        <v>1456</v>
      </c>
      <c r="C1458" s="25" t="s">
        <v>2913</v>
      </c>
      <c r="D1458" s="25" t="s">
        <v>2629</v>
      </c>
      <c r="E1458" s="26" t="s">
        <v>2912</v>
      </c>
      <c r="F1458" s="25">
        <v>4</v>
      </c>
      <c r="G1458" s="25">
        <v>110</v>
      </c>
      <c r="H1458" s="25">
        <v>346</v>
      </c>
      <c r="I1458" s="25" t="s">
        <v>153</v>
      </c>
      <c r="J1458" s="25" t="s">
        <v>2694</v>
      </c>
      <c r="K1458" s="25" t="s">
        <v>2610</v>
      </c>
    </row>
    <row r="1459" spans="2:11" x14ac:dyDescent="0.25">
      <c r="B1459" s="23">
        <v>1457</v>
      </c>
      <c r="C1459" s="23" t="s">
        <v>2914</v>
      </c>
      <c r="D1459" s="23" t="s">
        <v>2629</v>
      </c>
      <c r="E1459" s="24" t="s">
        <v>2912</v>
      </c>
      <c r="F1459" s="23">
        <v>4</v>
      </c>
      <c r="G1459" s="23">
        <v>110</v>
      </c>
      <c r="H1459" s="23">
        <v>414</v>
      </c>
      <c r="I1459" s="23" t="s">
        <v>1464</v>
      </c>
      <c r="J1459" s="23" t="s">
        <v>2694</v>
      </c>
      <c r="K1459" s="23" t="s">
        <v>2610</v>
      </c>
    </row>
    <row r="1460" spans="2:11" x14ac:dyDescent="0.25">
      <c r="B1460" s="25">
        <v>1458</v>
      </c>
      <c r="C1460" s="25" t="s">
        <v>2915</v>
      </c>
      <c r="D1460" s="25" t="s">
        <v>2629</v>
      </c>
      <c r="E1460" s="26" t="s">
        <v>2916</v>
      </c>
      <c r="F1460" s="25">
        <v>4</v>
      </c>
      <c r="G1460" s="25">
        <v>75</v>
      </c>
      <c r="H1460" s="25">
        <v>220</v>
      </c>
      <c r="I1460" s="25" t="s">
        <v>153</v>
      </c>
      <c r="J1460" s="25" t="s">
        <v>2694</v>
      </c>
      <c r="K1460" s="25" t="s">
        <v>2598</v>
      </c>
    </row>
    <row r="1461" spans="2:11" x14ac:dyDescent="0.25">
      <c r="B1461" s="23">
        <v>1459</v>
      </c>
      <c r="C1461" s="23" t="s">
        <v>2917</v>
      </c>
      <c r="D1461" s="23" t="s">
        <v>2629</v>
      </c>
      <c r="E1461" s="24" t="s">
        <v>2918</v>
      </c>
      <c r="F1461" s="23">
        <v>4</v>
      </c>
      <c r="G1461" s="23">
        <v>215</v>
      </c>
      <c r="H1461" s="23">
        <v>760</v>
      </c>
      <c r="I1461" s="23" t="s">
        <v>1464</v>
      </c>
      <c r="J1461" s="23" t="s">
        <v>2694</v>
      </c>
      <c r="K1461" s="23" t="s">
        <v>2622</v>
      </c>
    </row>
    <row r="1462" spans="2:11" x14ac:dyDescent="0.25">
      <c r="B1462" s="25">
        <v>1460</v>
      </c>
      <c r="C1462" s="25" t="s">
        <v>2919</v>
      </c>
      <c r="D1462" s="25" t="s">
        <v>2629</v>
      </c>
      <c r="E1462" s="26" t="s">
        <v>2920</v>
      </c>
      <c r="F1462" s="25">
        <v>6</v>
      </c>
      <c r="G1462" s="25">
        <v>60</v>
      </c>
      <c r="H1462" s="25">
        <v>369</v>
      </c>
      <c r="I1462" s="25" t="s">
        <v>2084</v>
      </c>
      <c r="J1462" s="25" t="s">
        <v>2694</v>
      </c>
      <c r="K1462" s="25" t="s">
        <v>2564</v>
      </c>
    </row>
    <row r="1463" spans="2:11" x14ac:dyDescent="0.25">
      <c r="B1463" s="23">
        <v>1461</v>
      </c>
      <c r="C1463" s="23" t="s">
        <v>2921</v>
      </c>
      <c r="D1463" s="23" t="s">
        <v>2629</v>
      </c>
      <c r="E1463" s="24" t="s">
        <v>2922</v>
      </c>
      <c r="F1463" s="23">
        <v>6</v>
      </c>
      <c r="G1463" s="23">
        <v>95</v>
      </c>
      <c r="H1463" s="23">
        <v>519</v>
      </c>
      <c r="I1463" s="23" t="s">
        <v>1464</v>
      </c>
      <c r="J1463" s="23" t="s">
        <v>2694</v>
      </c>
      <c r="K1463" s="23" t="s">
        <v>2576</v>
      </c>
    </row>
    <row r="1464" spans="2:11" x14ac:dyDescent="0.25">
      <c r="B1464" s="25">
        <v>1462</v>
      </c>
      <c r="C1464" s="25" t="s">
        <v>2923</v>
      </c>
      <c r="D1464" s="25" t="s">
        <v>2629</v>
      </c>
      <c r="E1464" s="26" t="s">
        <v>2924</v>
      </c>
      <c r="F1464" s="25">
        <v>8</v>
      </c>
      <c r="G1464" s="25">
        <v>95</v>
      </c>
      <c r="H1464" s="25">
        <v>828</v>
      </c>
      <c r="I1464" s="25" t="s">
        <v>2084</v>
      </c>
      <c r="J1464" s="25" t="s">
        <v>2694</v>
      </c>
      <c r="K1464" s="25" t="s">
        <v>2614</v>
      </c>
    </row>
    <row r="1465" spans="2:11" x14ac:dyDescent="0.25">
      <c r="B1465" s="23">
        <v>1463</v>
      </c>
      <c r="C1465" s="23" t="s">
        <v>2925</v>
      </c>
      <c r="D1465" s="23" t="s">
        <v>2629</v>
      </c>
      <c r="E1465" s="24" t="s">
        <v>2926</v>
      </c>
      <c r="F1465" s="23">
        <v>8</v>
      </c>
      <c r="G1465" s="23">
        <v>110</v>
      </c>
      <c r="H1465" s="23">
        <v>828</v>
      </c>
      <c r="I1465" s="23" t="s">
        <v>1464</v>
      </c>
      <c r="J1465" s="23" t="s">
        <v>2694</v>
      </c>
      <c r="K1465" s="23" t="s">
        <v>2614</v>
      </c>
    </row>
    <row r="1466" spans="2:11" x14ac:dyDescent="0.25">
      <c r="B1466" s="25">
        <v>1464</v>
      </c>
      <c r="C1466" s="25" t="s">
        <v>2927</v>
      </c>
      <c r="D1466" s="25" t="s">
        <v>2928</v>
      </c>
      <c r="E1466" s="26" t="s">
        <v>2929</v>
      </c>
      <c r="F1466" s="25">
        <v>1</v>
      </c>
      <c r="G1466" s="25">
        <v>0</v>
      </c>
      <c r="H1466" s="25">
        <v>4</v>
      </c>
      <c r="I1466" s="25" t="s">
        <v>2084</v>
      </c>
      <c r="J1466" s="25" t="s">
        <v>154</v>
      </c>
      <c r="K1466" s="25"/>
    </row>
    <row r="1467" spans="2:11" x14ac:dyDescent="0.25">
      <c r="B1467" s="23">
        <v>1465</v>
      </c>
      <c r="C1467" s="23" t="s">
        <v>2930</v>
      </c>
      <c r="D1467" s="23" t="s">
        <v>2928</v>
      </c>
      <c r="E1467" s="24" t="s">
        <v>2931</v>
      </c>
      <c r="F1467" s="23">
        <v>1</v>
      </c>
      <c r="G1467" s="23">
        <v>0</v>
      </c>
      <c r="H1467" s="23">
        <v>8</v>
      </c>
      <c r="I1467" s="23" t="s">
        <v>2084</v>
      </c>
      <c r="J1467" s="23" t="s">
        <v>154</v>
      </c>
      <c r="K1467" s="23"/>
    </row>
    <row r="1468" spans="2:11" x14ac:dyDescent="0.25">
      <c r="B1468" s="25">
        <v>1466</v>
      </c>
      <c r="C1468" s="25" t="s">
        <v>2932</v>
      </c>
      <c r="D1468" s="25" t="s">
        <v>2933</v>
      </c>
      <c r="E1468" s="26" t="s">
        <v>2934</v>
      </c>
      <c r="F1468" s="25">
        <v>1</v>
      </c>
      <c r="G1468" s="25">
        <v>20</v>
      </c>
      <c r="H1468" s="25">
        <v>25</v>
      </c>
      <c r="I1468" s="25" t="s">
        <v>1464</v>
      </c>
      <c r="J1468" s="25" t="s">
        <v>154</v>
      </c>
      <c r="K1468" s="25"/>
    </row>
    <row r="1469" spans="2:11" x14ac:dyDescent="0.25">
      <c r="B1469" s="23">
        <v>1467</v>
      </c>
      <c r="C1469" s="23" t="s">
        <v>2935</v>
      </c>
      <c r="D1469" s="23" t="s">
        <v>2933</v>
      </c>
      <c r="E1469" s="24" t="s">
        <v>2936</v>
      </c>
      <c r="F1469" s="23">
        <v>1</v>
      </c>
      <c r="G1469" s="23">
        <v>22</v>
      </c>
      <c r="H1469" s="23">
        <v>26</v>
      </c>
      <c r="I1469" s="23" t="s">
        <v>1464</v>
      </c>
      <c r="J1469" s="23" t="s">
        <v>154</v>
      </c>
      <c r="K1469" s="23"/>
    </row>
    <row r="1470" spans="2:11" x14ac:dyDescent="0.25">
      <c r="B1470" s="25">
        <v>1468</v>
      </c>
      <c r="C1470" s="25" t="s">
        <v>2937</v>
      </c>
      <c r="D1470" s="25" t="s">
        <v>2933</v>
      </c>
      <c r="E1470" s="26" t="s">
        <v>2938</v>
      </c>
      <c r="F1470" s="25">
        <v>2</v>
      </c>
      <c r="G1470" s="25">
        <v>22</v>
      </c>
      <c r="H1470" s="25">
        <v>52</v>
      </c>
      <c r="I1470" s="25" t="s">
        <v>1464</v>
      </c>
      <c r="J1470" s="25" t="s">
        <v>154</v>
      </c>
      <c r="K1470" s="25"/>
    </row>
    <row r="1471" spans="2:11" x14ac:dyDescent="0.25">
      <c r="B1471" s="23">
        <v>1469</v>
      </c>
      <c r="C1471" s="23" t="s">
        <v>2939</v>
      </c>
      <c r="D1471" s="23" t="s">
        <v>2933</v>
      </c>
      <c r="E1471" s="24" t="s">
        <v>2940</v>
      </c>
      <c r="F1471" s="23">
        <v>1</v>
      </c>
      <c r="G1471" s="23">
        <v>20</v>
      </c>
      <c r="H1471" s="23">
        <v>20</v>
      </c>
      <c r="I1471" s="23" t="s">
        <v>1464</v>
      </c>
      <c r="J1471" s="23" t="s">
        <v>154</v>
      </c>
      <c r="K1471" s="23"/>
    </row>
    <row r="1472" spans="2:11" x14ac:dyDescent="0.25">
      <c r="B1472" s="25">
        <v>1470</v>
      </c>
      <c r="C1472" s="25" t="s">
        <v>2941</v>
      </c>
      <c r="D1472" s="25" t="s">
        <v>2933</v>
      </c>
      <c r="E1472" s="26" t="s">
        <v>2942</v>
      </c>
      <c r="F1472" s="25">
        <v>1</v>
      </c>
      <c r="G1472" s="25">
        <v>22</v>
      </c>
      <c r="H1472" s="25">
        <v>20</v>
      </c>
      <c r="I1472" s="25" t="s">
        <v>1464</v>
      </c>
      <c r="J1472" s="25" t="s">
        <v>154</v>
      </c>
      <c r="K1472" s="25"/>
    </row>
    <row r="1473" spans="2:11" x14ac:dyDescent="0.25">
      <c r="B1473" s="23">
        <v>1471</v>
      </c>
      <c r="C1473" s="23" t="s">
        <v>2943</v>
      </c>
      <c r="D1473" s="23" t="s">
        <v>2933</v>
      </c>
      <c r="E1473" s="24" t="s">
        <v>2944</v>
      </c>
      <c r="F1473" s="23">
        <v>1</v>
      </c>
      <c r="G1473" s="23">
        <v>32</v>
      </c>
      <c r="H1473" s="23">
        <v>31</v>
      </c>
      <c r="I1473" s="23" t="s">
        <v>1464</v>
      </c>
      <c r="J1473" s="23" t="s">
        <v>154</v>
      </c>
      <c r="K1473" s="23"/>
    </row>
    <row r="1474" spans="2:11" x14ac:dyDescent="0.25">
      <c r="B1474" s="25">
        <v>1472</v>
      </c>
      <c r="C1474" s="25" t="s">
        <v>2945</v>
      </c>
      <c r="D1474" s="25" t="s">
        <v>2933</v>
      </c>
      <c r="E1474" s="26" t="s">
        <v>2946</v>
      </c>
      <c r="F1474" s="25">
        <v>2</v>
      </c>
      <c r="G1474" s="25">
        <v>32</v>
      </c>
      <c r="H1474" s="25">
        <v>62</v>
      </c>
      <c r="I1474" s="25" t="s">
        <v>1464</v>
      </c>
      <c r="J1474" s="25" t="s">
        <v>154</v>
      </c>
      <c r="K1474" s="25"/>
    </row>
    <row r="1475" spans="2:11" x14ac:dyDescent="0.25">
      <c r="B1475" s="23">
        <v>1473</v>
      </c>
      <c r="C1475" s="23" t="s">
        <v>2947</v>
      </c>
      <c r="D1475" s="23" t="s">
        <v>2933</v>
      </c>
      <c r="E1475" s="24" t="s">
        <v>2948</v>
      </c>
      <c r="F1475" s="23">
        <v>1</v>
      </c>
      <c r="G1475" s="23">
        <v>32</v>
      </c>
      <c r="H1475" s="23">
        <v>40</v>
      </c>
      <c r="I1475" s="23" t="s">
        <v>1464</v>
      </c>
      <c r="J1475" s="23" t="s">
        <v>154</v>
      </c>
      <c r="K1475" s="23"/>
    </row>
    <row r="1476" spans="2:11" x14ac:dyDescent="0.25">
      <c r="B1476" s="25">
        <v>1474</v>
      </c>
      <c r="C1476" s="25" t="s">
        <v>2949</v>
      </c>
      <c r="D1476" s="25" t="s">
        <v>2933</v>
      </c>
      <c r="E1476" s="26" t="s">
        <v>2950</v>
      </c>
      <c r="F1476" s="25">
        <v>1</v>
      </c>
      <c r="G1476" s="25">
        <v>40</v>
      </c>
      <c r="H1476" s="25">
        <v>35</v>
      </c>
      <c r="I1476" s="25" t="s">
        <v>1464</v>
      </c>
      <c r="J1476" s="25" t="s">
        <v>154</v>
      </c>
      <c r="K1476" s="25"/>
    </row>
    <row r="1477" spans="2:11" x14ac:dyDescent="0.25">
      <c r="B1477" s="23">
        <v>1475</v>
      </c>
      <c r="C1477" s="23" t="s">
        <v>2951</v>
      </c>
      <c r="D1477" s="23" t="s">
        <v>2933</v>
      </c>
      <c r="E1477" s="24" t="s">
        <v>2948</v>
      </c>
      <c r="F1477" s="23">
        <v>1</v>
      </c>
      <c r="G1477" s="23">
        <v>32</v>
      </c>
      <c r="H1477" s="23">
        <v>42</v>
      </c>
      <c r="I1477" s="23" t="s">
        <v>1464</v>
      </c>
      <c r="J1477" s="23" t="s">
        <v>154</v>
      </c>
      <c r="K1477" s="23"/>
    </row>
    <row r="1478" spans="2:11" x14ac:dyDescent="0.25">
      <c r="B1478" s="25">
        <v>1476</v>
      </c>
      <c r="C1478" s="25" t="s">
        <v>2952</v>
      </c>
      <c r="D1478" s="25" t="s">
        <v>2953</v>
      </c>
      <c r="E1478" s="26" t="s">
        <v>2954</v>
      </c>
      <c r="F1478" s="25">
        <v>1</v>
      </c>
      <c r="G1478" s="25">
        <v>40</v>
      </c>
      <c r="H1478" s="25">
        <v>44</v>
      </c>
      <c r="I1478" s="25" t="s">
        <v>153</v>
      </c>
      <c r="J1478" s="25" t="s">
        <v>154</v>
      </c>
      <c r="K1478" s="25"/>
    </row>
    <row r="1479" spans="2:11" x14ac:dyDescent="0.25">
      <c r="B1479" s="23">
        <v>1477</v>
      </c>
      <c r="C1479" s="23" t="s">
        <v>2955</v>
      </c>
      <c r="D1479" s="23" t="s">
        <v>2953</v>
      </c>
      <c r="E1479" s="24" t="s">
        <v>2956</v>
      </c>
      <c r="F1479" s="23">
        <v>1</v>
      </c>
      <c r="G1479" s="23">
        <v>55</v>
      </c>
      <c r="H1479" s="23">
        <v>59</v>
      </c>
      <c r="I1479" s="23" t="s">
        <v>153</v>
      </c>
      <c r="J1479" s="23" t="s">
        <v>154</v>
      </c>
      <c r="K1479" s="23"/>
    </row>
    <row r="1480" spans="2:11" x14ac:dyDescent="0.25">
      <c r="B1480" s="25">
        <v>1478</v>
      </c>
      <c r="C1480" s="25" t="s">
        <v>2957</v>
      </c>
      <c r="D1480" s="25" t="s">
        <v>2953</v>
      </c>
      <c r="E1480" s="26" t="s">
        <v>2958</v>
      </c>
      <c r="F1480" s="25">
        <v>1</v>
      </c>
      <c r="G1480" s="25">
        <v>70</v>
      </c>
      <c r="H1480" s="25">
        <v>74</v>
      </c>
      <c r="I1480" s="25" t="s">
        <v>153</v>
      </c>
      <c r="J1480" s="25" t="s">
        <v>154</v>
      </c>
      <c r="K1480" s="25"/>
    </row>
    <row r="1481" spans="2:11" x14ac:dyDescent="0.25">
      <c r="B1481" s="23">
        <v>1479</v>
      </c>
      <c r="C1481" s="23" t="s">
        <v>2959</v>
      </c>
      <c r="D1481" s="23" t="s">
        <v>2953</v>
      </c>
      <c r="E1481" s="24" t="s">
        <v>2960</v>
      </c>
      <c r="F1481" s="23">
        <v>1</v>
      </c>
      <c r="G1481" s="23">
        <v>80</v>
      </c>
      <c r="H1481" s="23">
        <v>84</v>
      </c>
      <c r="I1481" s="23" t="s">
        <v>153</v>
      </c>
      <c r="J1481" s="23" t="s">
        <v>154</v>
      </c>
      <c r="K1481" s="23"/>
    </row>
    <row r="1482" spans="2:11" x14ac:dyDescent="0.25">
      <c r="B1482" s="25">
        <v>1480</v>
      </c>
      <c r="C1482" s="25" t="s">
        <v>2961</v>
      </c>
      <c r="D1482" s="25" t="s">
        <v>2953</v>
      </c>
      <c r="E1482" s="26" t="s">
        <v>2962</v>
      </c>
      <c r="F1482" s="25">
        <v>1</v>
      </c>
      <c r="G1482" s="25">
        <v>85</v>
      </c>
      <c r="H1482" s="25">
        <v>89</v>
      </c>
      <c r="I1482" s="25" t="s">
        <v>153</v>
      </c>
      <c r="J1482" s="25" t="s">
        <v>154</v>
      </c>
      <c r="K1482" s="25"/>
    </row>
    <row r="1483" spans="2:11" x14ac:dyDescent="0.25">
      <c r="B1483" s="23">
        <v>1481</v>
      </c>
      <c r="C1483" s="23" t="s">
        <v>2963</v>
      </c>
      <c r="D1483" s="23" t="s">
        <v>2953</v>
      </c>
      <c r="E1483" s="24" t="s">
        <v>2964</v>
      </c>
      <c r="F1483" s="23">
        <v>1</v>
      </c>
      <c r="G1483" s="23">
        <v>100</v>
      </c>
      <c r="H1483" s="23">
        <v>105</v>
      </c>
      <c r="I1483" s="23" t="s">
        <v>153</v>
      </c>
      <c r="J1483" s="23" t="s">
        <v>154</v>
      </c>
      <c r="K1483" s="23"/>
    </row>
    <row r="1484" spans="2:11" x14ac:dyDescent="0.25">
      <c r="B1484" s="25">
        <v>1482</v>
      </c>
      <c r="C1484" s="25" t="s">
        <v>2965</v>
      </c>
      <c r="D1484" s="25" t="s">
        <v>2953</v>
      </c>
      <c r="E1484" s="26" t="s">
        <v>2966</v>
      </c>
      <c r="F1484" s="25">
        <v>1</v>
      </c>
      <c r="G1484" s="25">
        <v>125</v>
      </c>
      <c r="H1484" s="25">
        <v>131</v>
      </c>
      <c r="I1484" s="25" t="s">
        <v>153</v>
      </c>
      <c r="J1484" s="25" t="s">
        <v>154</v>
      </c>
      <c r="K1484" s="25"/>
    </row>
    <row r="1485" spans="2:11" x14ac:dyDescent="0.25">
      <c r="B1485" s="23">
        <v>1483</v>
      </c>
      <c r="C1485" s="23" t="s">
        <v>2967</v>
      </c>
      <c r="D1485" s="23" t="s">
        <v>2953</v>
      </c>
      <c r="E1485" s="24" t="s">
        <v>2968</v>
      </c>
      <c r="F1485" s="23">
        <v>1</v>
      </c>
      <c r="G1485" s="23">
        <v>150</v>
      </c>
      <c r="H1485" s="23">
        <v>157</v>
      </c>
      <c r="I1485" s="23" t="s">
        <v>153</v>
      </c>
      <c r="J1485" s="23" t="s">
        <v>154</v>
      </c>
      <c r="K1485" s="23"/>
    </row>
    <row r="1486" spans="2:11" x14ac:dyDescent="0.25">
      <c r="B1486" s="25">
        <v>1484</v>
      </c>
      <c r="C1486" s="25" t="s">
        <v>2969</v>
      </c>
      <c r="D1486" s="25" t="s">
        <v>2953</v>
      </c>
      <c r="E1486" s="26" t="s">
        <v>2970</v>
      </c>
      <c r="F1486" s="25">
        <v>1</v>
      </c>
      <c r="G1486" s="25">
        <v>165</v>
      </c>
      <c r="H1486" s="25">
        <v>173</v>
      </c>
      <c r="I1486" s="25" t="s">
        <v>153</v>
      </c>
      <c r="J1486" s="25" t="s">
        <v>154</v>
      </c>
      <c r="K1486" s="25"/>
    </row>
    <row r="1487" spans="2:11" x14ac:dyDescent="0.25">
      <c r="B1487" s="23">
        <v>1485</v>
      </c>
      <c r="C1487" s="23" t="s">
        <v>2971</v>
      </c>
      <c r="D1487" s="23" t="s">
        <v>2953</v>
      </c>
      <c r="E1487" s="24" t="s">
        <v>2972</v>
      </c>
      <c r="F1487" s="23">
        <v>1</v>
      </c>
      <c r="G1487" s="23">
        <v>200</v>
      </c>
      <c r="H1487" s="23">
        <v>210</v>
      </c>
      <c r="I1487" s="23" t="s">
        <v>153</v>
      </c>
      <c r="J1487" s="23" t="s">
        <v>154</v>
      </c>
      <c r="K1487" s="23"/>
    </row>
    <row r="1488" spans="2:11" x14ac:dyDescent="0.25">
      <c r="B1488" s="25">
        <v>1486</v>
      </c>
      <c r="C1488" s="25" t="s">
        <v>2973</v>
      </c>
      <c r="D1488" s="25" t="s">
        <v>2953</v>
      </c>
      <c r="E1488" s="26" t="s">
        <v>2974</v>
      </c>
      <c r="F1488" s="25">
        <v>1</v>
      </c>
      <c r="G1488" s="25">
        <v>250</v>
      </c>
      <c r="H1488" s="25">
        <v>263</v>
      </c>
      <c r="I1488" s="25" t="s">
        <v>153</v>
      </c>
      <c r="J1488" s="25" t="s">
        <v>154</v>
      </c>
      <c r="K1488" s="25"/>
    </row>
    <row r="1489" spans="2:11" x14ac:dyDescent="0.25">
      <c r="B1489" s="23">
        <v>1487</v>
      </c>
      <c r="C1489" s="23" t="s">
        <v>2975</v>
      </c>
      <c r="D1489" s="23" t="s">
        <v>2953</v>
      </c>
      <c r="E1489" s="24" t="s">
        <v>2976</v>
      </c>
      <c r="F1489" s="23">
        <v>1</v>
      </c>
      <c r="G1489" s="23">
        <v>300</v>
      </c>
      <c r="H1489" s="23">
        <v>315</v>
      </c>
      <c r="I1489" s="23" t="s">
        <v>153</v>
      </c>
      <c r="J1489" s="23" t="s">
        <v>154</v>
      </c>
      <c r="K1489" s="23"/>
    </row>
    <row r="1490" spans="2:11" x14ac:dyDescent="0.25">
      <c r="B1490" s="25">
        <v>1488</v>
      </c>
      <c r="C1490" s="25" t="s">
        <v>2977</v>
      </c>
      <c r="D1490" s="25" t="s">
        <v>2953</v>
      </c>
      <c r="E1490" s="26" t="s">
        <v>2978</v>
      </c>
      <c r="F1490" s="25">
        <v>1</v>
      </c>
      <c r="G1490" s="25">
        <v>400</v>
      </c>
      <c r="H1490" s="25">
        <v>420</v>
      </c>
      <c r="I1490" s="25" t="s">
        <v>153</v>
      </c>
      <c r="J1490" s="25" t="s">
        <v>154</v>
      </c>
      <c r="K1490" s="25"/>
    </row>
    <row r="1491" spans="2:11" x14ac:dyDescent="0.25">
      <c r="B1491" s="23">
        <v>1489</v>
      </c>
      <c r="C1491" s="23" t="s">
        <v>2979</v>
      </c>
      <c r="D1491" s="23" t="s">
        <v>2980</v>
      </c>
      <c r="E1491" s="24" t="s">
        <v>2981</v>
      </c>
      <c r="F1491" s="23">
        <v>1</v>
      </c>
      <c r="G1491" s="23">
        <v>32</v>
      </c>
      <c r="H1491" s="23">
        <v>31</v>
      </c>
      <c r="I1491" s="23" t="s">
        <v>153</v>
      </c>
      <c r="J1491" s="23" t="s">
        <v>154</v>
      </c>
      <c r="K1491" s="23"/>
    </row>
    <row r="1492" spans="2:11" x14ac:dyDescent="0.25">
      <c r="B1492" s="25">
        <v>1490</v>
      </c>
      <c r="C1492" s="25" t="s">
        <v>2982</v>
      </c>
      <c r="D1492" s="25" t="s">
        <v>2980</v>
      </c>
      <c r="E1492" s="26" t="s">
        <v>2983</v>
      </c>
      <c r="F1492" s="25">
        <v>1</v>
      </c>
      <c r="G1492" s="25">
        <v>32</v>
      </c>
      <c r="H1492" s="25">
        <v>32</v>
      </c>
      <c r="I1492" s="25" t="s">
        <v>153</v>
      </c>
      <c r="J1492" s="25" t="s">
        <v>154</v>
      </c>
      <c r="K1492" s="25"/>
    </row>
    <row r="1493" spans="2:11" x14ac:dyDescent="0.25">
      <c r="B1493" s="23">
        <v>1491</v>
      </c>
      <c r="C1493" s="23" t="s">
        <v>2984</v>
      </c>
      <c r="D1493" s="23" t="s">
        <v>2980</v>
      </c>
      <c r="E1493" s="24" t="s">
        <v>2985</v>
      </c>
      <c r="F1493" s="23">
        <v>1</v>
      </c>
      <c r="G1493" s="23">
        <v>31</v>
      </c>
      <c r="H1493" s="23">
        <v>27</v>
      </c>
      <c r="I1493" s="23" t="s">
        <v>153</v>
      </c>
      <c r="J1493" s="23" t="s">
        <v>154</v>
      </c>
      <c r="K1493" s="23"/>
    </row>
    <row r="1494" spans="2:11" x14ac:dyDescent="0.25">
      <c r="B1494" s="25">
        <v>1492</v>
      </c>
      <c r="C1494" s="25" t="s">
        <v>2986</v>
      </c>
      <c r="D1494" s="25" t="s">
        <v>2980</v>
      </c>
      <c r="E1494" s="26" t="s">
        <v>2987</v>
      </c>
      <c r="F1494" s="25">
        <v>2</v>
      </c>
      <c r="G1494" s="25">
        <v>32</v>
      </c>
      <c r="H1494" s="25">
        <v>59</v>
      </c>
      <c r="I1494" s="25" t="s">
        <v>153</v>
      </c>
      <c r="J1494" s="25" t="s">
        <v>154</v>
      </c>
      <c r="K1494" s="25"/>
    </row>
    <row r="1495" spans="2:11" x14ac:dyDescent="0.25">
      <c r="B1495" s="23">
        <v>1493</v>
      </c>
      <c r="C1495" s="23" t="s">
        <v>2988</v>
      </c>
      <c r="D1495" s="23" t="s">
        <v>2980</v>
      </c>
      <c r="E1495" s="24" t="s">
        <v>2989</v>
      </c>
      <c r="F1495" s="23">
        <v>2</v>
      </c>
      <c r="G1495" s="23">
        <v>32</v>
      </c>
      <c r="H1495" s="23">
        <v>65</v>
      </c>
      <c r="I1495" s="23" t="s">
        <v>153</v>
      </c>
      <c r="J1495" s="23" t="s">
        <v>154</v>
      </c>
      <c r="K1495" s="23"/>
    </row>
    <row r="1496" spans="2:11" x14ac:dyDescent="0.25">
      <c r="B1496" s="25">
        <v>1494</v>
      </c>
      <c r="C1496" s="25" t="s">
        <v>2990</v>
      </c>
      <c r="D1496" s="25" t="s">
        <v>2980</v>
      </c>
      <c r="E1496" s="26" t="s">
        <v>2991</v>
      </c>
      <c r="F1496" s="25">
        <v>2</v>
      </c>
      <c r="G1496" s="25">
        <v>32</v>
      </c>
      <c r="H1496" s="25">
        <v>52</v>
      </c>
      <c r="I1496" s="25" t="s">
        <v>153</v>
      </c>
      <c r="J1496" s="25" t="s">
        <v>154</v>
      </c>
      <c r="K1496" s="25"/>
    </row>
    <row r="1497" spans="2:11" x14ac:dyDescent="0.25">
      <c r="B1497" s="23">
        <v>1495</v>
      </c>
      <c r="C1497" s="23" t="s">
        <v>2992</v>
      </c>
      <c r="D1497" s="23" t="s">
        <v>2980</v>
      </c>
      <c r="E1497" s="24" t="s">
        <v>2993</v>
      </c>
      <c r="F1497" s="23">
        <v>2</v>
      </c>
      <c r="G1497" s="23">
        <v>32</v>
      </c>
      <c r="H1497" s="23">
        <v>56</v>
      </c>
      <c r="I1497" s="23" t="s">
        <v>153</v>
      </c>
      <c r="J1497" s="23" t="s">
        <v>154</v>
      </c>
      <c r="K1497" s="23"/>
    </row>
    <row r="1498" spans="2:11" ht="30" x14ac:dyDescent="0.25">
      <c r="B1498" s="25">
        <v>1496</v>
      </c>
      <c r="C1498" s="25" t="s">
        <v>2994</v>
      </c>
      <c r="D1498" s="25" t="s">
        <v>2980</v>
      </c>
      <c r="E1498" s="26" t="s">
        <v>2995</v>
      </c>
      <c r="F1498" s="25">
        <v>2</v>
      </c>
      <c r="G1498" s="25">
        <v>32</v>
      </c>
      <c r="H1498" s="25">
        <v>49</v>
      </c>
      <c r="I1498" s="25" t="s">
        <v>153</v>
      </c>
      <c r="J1498" s="25" t="s">
        <v>154</v>
      </c>
      <c r="K1498" s="25"/>
    </row>
    <row r="1499" spans="2:11" x14ac:dyDescent="0.25">
      <c r="B1499" s="23">
        <v>1497</v>
      </c>
      <c r="C1499" s="23" t="s">
        <v>2996</v>
      </c>
      <c r="D1499" s="23" t="s">
        <v>2980</v>
      </c>
      <c r="E1499" s="24" t="s">
        <v>2997</v>
      </c>
      <c r="F1499" s="23">
        <v>2</v>
      </c>
      <c r="G1499" s="23">
        <v>32</v>
      </c>
      <c r="H1499" s="23">
        <v>60</v>
      </c>
      <c r="I1499" s="23" t="s">
        <v>153</v>
      </c>
      <c r="J1499" s="23" t="s">
        <v>154</v>
      </c>
      <c r="K1499" s="23"/>
    </row>
    <row r="1500" spans="2:11" x14ac:dyDescent="0.25">
      <c r="B1500" s="25">
        <v>1498</v>
      </c>
      <c r="C1500" s="25" t="s">
        <v>2998</v>
      </c>
      <c r="D1500" s="25" t="s">
        <v>2980</v>
      </c>
      <c r="E1500" s="26" t="s">
        <v>2999</v>
      </c>
      <c r="F1500" s="25">
        <v>2</v>
      </c>
      <c r="G1500" s="25">
        <v>31</v>
      </c>
      <c r="H1500" s="25">
        <v>54</v>
      </c>
      <c r="I1500" s="25" t="s">
        <v>153</v>
      </c>
      <c r="J1500" s="25" t="s">
        <v>154</v>
      </c>
      <c r="K1500" s="25"/>
    </row>
    <row r="1501" spans="2:11" x14ac:dyDescent="0.25">
      <c r="B1501" s="23">
        <v>1499</v>
      </c>
      <c r="C1501" s="23" t="s">
        <v>3000</v>
      </c>
      <c r="D1501" s="23" t="s">
        <v>2980</v>
      </c>
      <c r="E1501" s="24" t="s">
        <v>3001</v>
      </c>
      <c r="F1501" s="23">
        <v>2</v>
      </c>
      <c r="G1501" s="23">
        <v>32</v>
      </c>
      <c r="H1501" s="23">
        <v>59</v>
      </c>
      <c r="I1501" s="23" t="s">
        <v>153</v>
      </c>
      <c r="J1501" s="23" t="s">
        <v>154</v>
      </c>
      <c r="K1501" s="23"/>
    </row>
    <row r="1502" spans="2:11" x14ac:dyDescent="0.25">
      <c r="B1502" s="25">
        <v>1500</v>
      </c>
      <c r="C1502" s="25" t="s">
        <v>3002</v>
      </c>
      <c r="D1502" s="25" t="s">
        <v>2980</v>
      </c>
      <c r="E1502" s="26" t="s">
        <v>3003</v>
      </c>
      <c r="F1502" s="25">
        <v>3</v>
      </c>
      <c r="G1502" s="25">
        <v>32</v>
      </c>
      <c r="H1502" s="25">
        <v>89</v>
      </c>
      <c r="I1502" s="25" t="s">
        <v>153</v>
      </c>
      <c r="J1502" s="25" t="s">
        <v>154</v>
      </c>
      <c r="K1502" s="25"/>
    </row>
    <row r="1503" spans="2:11" x14ac:dyDescent="0.25">
      <c r="B1503" s="23">
        <v>1501</v>
      </c>
      <c r="C1503" s="23" t="s">
        <v>3004</v>
      </c>
      <c r="D1503" s="23" t="s">
        <v>2980</v>
      </c>
      <c r="E1503" s="24" t="s">
        <v>3005</v>
      </c>
      <c r="F1503" s="23">
        <v>3</v>
      </c>
      <c r="G1503" s="23">
        <v>32</v>
      </c>
      <c r="H1503" s="23">
        <v>78</v>
      </c>
      <c r="I1503" s="23" t="s">
        <v>153</v>
      </c>
      <c r="J1503" s="23" t="s">
        <v>154</v>
      </c>
      <c r="K1503" s="23"/>
    </row>
    <row r="1504" spans="2:11" x14ac:dyDescent="0.25">
      <c r="B1504" s="25">
        <v>1502</v>
      </c>
      <c r="C1504" s="25" t="s">
        <v>3006</v>
      </c>
      <c r="D1504" s="25" t="s">
        <v>2980</v>
      </c>
      <c r="E1504" s="26" t="s">
        <v>3007</v>
      </c>
      <c r="F1504" s="25">
        <v>1</v>
      </c>
      <c r="G1504" s="25">
        <v>32</v>
      </c>
      <c r="H1504" s="25">
        <v>29</v>
      </c>
      <c r="I1504" s="25" t="s">
        <v>1888</v>
      </c>
      <c r="J1504" s="25" t="s">
        <v>154</v>
      </c>
      <c r="K1504" s="25"/>
    </row>
    <row r="1505" spans="2:11" x14ac:dyDescent="0.25">
      <c r="B1505" s="23">
        <v>1503</v>
      </c>
      <c r="C1505" s="23" t="s">
        <v>3008</v>
      </c>
      <c r="D1505" s="23" t="s">
        <v>2980</v>
      </c>
      <c r="E1505" s="24" t="s">
        <v>3009</v>
      </c>
      <c r="F1505" s="23">
        <v>1</v>
      </c>
      <c r="G1505" s="23">
        <v>32</v>
      </c>
      <c r="H1505" s="23">
        <v>34</v>
      </c>
      <c r="I1505" s="23" t="s">
        <v>1888</v>
      </c>
      <c r="J1505" s="23" t="s">
        <v>154</v>
      </c>
      <c r="K1505" s="23"/>
    </row>
    <row r="1506" spans="2:11" x14ac:dyDescent="0.25">
      <c r="B1506" s="25">
        <v>1504</v>
      </c>
      <c r="C1506" s="25" t="s">
        <v>3010</v>
      </c>
      <c r="D1506" s="25" t="s">
        <v>2980</v>
      </c>
      <c r="E1506" s="26" t="s">
        <v>3011</v>
      </c>
      <c r="F1506" s="25">
        <v>2</v>
      </c>
      <c r="G1506" s="25">
        <v>32</v>
      </c>
      <c r="H1506" s="25">
        <v>55</v>
      </c>
      <c r="I1506" s="25" t="s">
        <v>1888</v>
      </c>
      <c r="J1506" s="25" t="s">
        <v>154</v>
      </c>
      <c r="K1506" s="25"/>
    </row>
    <row r="1507" spans="2:11" x14ac:dyDescent="0.25">
      <c r="B1507" s="23">
        <v>1505</v>
      </c>
      <c r="C1507" s="23" t="s">
        <v>3012</v>
      </c>
      <c r="D1507" s="23" t="s">
        <v>2980</v>
      </c>
      <c r="E1507" s="24" t="s">
        <v>3013</v>
      </c>
      <c r="F1507" s="23">
        <v>2</v>
      </c>
      <c r="G1507" s="23">
        <v>32</v>
      </c>
      <c r="H1507" s="23">
        <v>48</v>
      </c>
      <c r="I1507" s="23" t="s">
        <v>1888</v>
      </c>
      <c r="J1507" s="23" t="s">
        <v>154</v>
      </c>
      <c r="K1507" s="23"/>
    </row>
    <row r="1508" spans="2:11" x14ac:dyDescent="0.25">
      <c r="B1508" s="25">
        <v>1506</v>
      </c>
      <c r="C1508" s="25" t="s">
        <v>3014</v>
      </c>
      <c r="D1508" s="25" t="s">
        <v>2980</v>
      </c>
      <c r="E1508" s="26" t="s">
        <v>3015</v>
      </c>
      <c r="F1508" s="25">
        <v>2</v>
      </c>
      <c r="G1508" s="25">
        <v>32</v>
      </c>
      <c r="H1508" s="25">
        <v>73</v>
      </c>
      <c r="I1508" s="25" t="s">
        <v>1888</v>
      </c>
      <c r="J1508" s="25" t="s">
        <v>154</v>
      </c>
      <c r="K1508" s="25"/>
    </row>
    <row r="1509" spans="2:11" x14ac:dyDescent="0.25">
      <c r="B1509" s="23">
        <v>1507</v>
      </c>
      <c r="C1509" s="23" t="s">
        <v>3016</v>
      </c>
      <c r="D1509" s="23" t="s">
        <v>2980</v>
      </c>
      <c r="E1509" s="24" t="s">
        <v>3017</v>
      </c>
      <c r="F1509" s="23">
        <v>3</v>
      </c>
      <c r="G1509" s="23">
        <v>32</v>
      </c>
      <c r="H1509" s="23">
        <v>81</v>
      </c>
      <c r="I1509" s="23" t="s">
        <v>1888</v>
      </c>
      <c r="J1509" s="23" t="s">
        <v>154</v>
      </c>
      <c r="K1509" s="23"/>
    </row>
    <row r="1510" spans="2:11" x14ac:dyDescent="0.25">
      <c r="B1510" s="25">
        <v>1508</v>
      </c>
      <c r="C1510" s="25" t="s">
        <v>3018</v>
      </c>
      <c r="D1510" s="25" t="s">
        <v>2980</v>
      </c>
      <c r="E1510" s="26" t="s">
        <v>3019</v>
      </c>
      <c r="F1510" s="25">
        <v>3</v>
      </c>
      <c r="G1510" s="25">
        <v>32</v>
      </c>
      <c r="H1510" s="25">
        <v>73</v>
      </c>
      <c r="I1510" s="25" t="s">
        <v>1888</v>
      </c>
      <c r="J1510" s="25" t="s">
        <v>154</v>
      </c>
      <c r="K1510" s="25"/>
    </row>
    <row r="1511" spans="2:11" x14ac:dyDescent="0.25">
      <c r="B1511" s="23">
        <v>1509</v>
      </c>
      <c r="C1511" s="23" t="s">
        <v>3020</v>
      </c>
      <c r="D1511" s="23" t="s">
        <v>2980</v>
      </c>
      <c r="E1511" s="24" t="s">
        <v>3021</v>
      </c>
      <c r="F1511" s="23">
        <v>1</v>
      </c>
      <c r="G1511" s="23">
        <v>32</v>
      </c>
      <c r="H1511" s="23">
        <v>32</v>
      </c>
      <c r="I1511" s="23" t="s">
        <v>2557</v>
      </c>
      <c r="J1511" s="23" t="s">
        <v>154</v>
      </c>
      <c r="K1511" s="23"/>
    </row>
    <row r="1512" spans="2:11" x14ac:dyDescent="0.25">
      <c r="B1512" s="25">
        <v>1510</v>
      </c>
      <c r="C1512" s="25" t="s">
        <v>3022</v>
      </c>
      <c r="D1512" s="25" t="s">
        <v>2980</v>
      </c>
      <c r="E1512" s="26" t="s">
        <v>3023</v>
      </c>
      <c r="F1512" s="25">
        <v>2</v>
      </c>
      <c r="G1512" s="25">
        <v>32</v>
      </c>
      <c r="H1512" s="25">
        <v>60</v>
      </c>
      <c r="I1512" s="25" t="s">
        <v>2557</v>
      </c>
      <c r="J1512" s="25" t="s">
        <v>154</v>
      </c>
      <c r="K1512" s="25"/>
    </row>
    <row r="1513" spans="2:11" x14ac:dyDescent="0.25">
      <c r="B1513" s="23">
        <v>1511</v>
      </c>
      <c r="C1513" s="23" t="s">
        <v>3024</v>
      </c>
      <c r="D1513" s="23" t="s">
        <v>2980</v>
      </c>
      <c r="E1513" s="24" t="s">
        <v>3025</v>
      </c>
      <c r="F1513" s="23">
        <v>3</v>
      </c>
      <c r="G1513" s="23">
        <v>32</v>
      </c>
      <c r="H1513" s="23">
        <v>89</v>
      </c>
      <c r="I1513" s="23" t="s">
        <v>2557</v>
      </c>
      <c r="J1513" s="23" t="s">
        <v>154</v>
      </c>
      <c r="K1513" s="23"/>
    </row>
    <row r="1514" spans="2:11" x14ac:dyDescent="0.25">
      <c r="B1514" s="25">
        <v>1512</v>
      </c>
      <c r="C1514" s="25" t="s">
        <v>3026</v>
      </c>
      <c r="D1514" s="25" t="s">
        <v>2980</v>
      </c>
      <c r="E1514" s="26" t="s">
        <v>3027</v>
      </c>
      <c r="F1514" s="25">
        <v>1</v>
      </c>
      <c r="G1514" s="25">
        <v>40</v>
      </c>
      <c r="H1514" s="25">
        <v>43</v>
      </c>
      <c r="I1514" s="25" t="s">
        <v>2084</v>
      </c>
      <c r="J1514" s="25" t="s">
        <v>2694</v>
      </c>
      <c r="K1514" s="25" t="s">
        <v>3020</v>
      </c>
    </row>
    <row r="1515" spans="2:11" x14ac:dyDescent="0.25">
      <c r="B1515" s="23">
        <v>1513</v>
      </c>
      <c r="C1515" s="23" t="s">
        <v>3028</v>
      </c>
      <c r="D1515" s="23" t="s">
        <v>2980</v>
      </c>
      <c r="E1515" s="24" t="s">
        <v>3029</v>
      </c>
      <c r="F1515" s="23">
        <v>1</v>
      </c>
      <c r="G1515" s="23">
        <v>40</v>
      </c>
      <c r="H1515" s="23">
        <v>43</v>
      </c>
      <c r="I1515" s="23" t="s">
        <v>1464</v>
      </c>
      <c r="J1515" s="23" t="s">
        <v>2694</v>
      </c>
      <c r="K1515" s="23" t="s">
        <v>3020</v>
      </c>
    </row>
    <row r="1516" spans="2:11" x14ac:dyDescent="0.25">
      <c r="B1516" s="25">
        <v>1514</v>
      </c>
      <c r="C1516" s="25" t="s">
        <v>3030</v>
      </c>
      <c r="D1516" s="25" t="s">
        <v>2980</v>
      </c>
      <c r="E1516" s="26" t="s">
        <v>3031</v>
      </c>
      <c r="F1516" s="25">
        <v>2</v>
      </c>
      <c r="G1516" s="25">
        <v>40</v>
      </c>
      <c r="H1516" s="25">
        <v>72</v>
      </c>
      <c r="I1516" s="25" t="s">
        <v>2084</v>
      </c>
      <c r="J1516" s="25" t="s">
        <v>2694</v>
      </c>
      <c r="K1516" s="25" t="s">
        <v>3022</v>
      </c>
    </row>
    <row r="1517" spans="2:11" ht="30" x14ac:dyDescent="0.25">
      <c r="B1517" s="23">
        <v>1515</v>
      </c>
      <c r="C1517" s="23" t="s">
        <v>3032</v>
      </c>
      <c r="D1517" s="23" t="s">
        <v>2980</v>
      </c>
      <c r="E1517" s="24" t="s">
        <v>3033</v>
      </c>
      <c r="F1517" s="23">
        <v>2</v>
      </c>
      <c r="G1517" s="23">
        <v>40</v>
      </c>
      <c r="H1517" s="23">
        <v>63</v>
      </c>
      <c r="I1517" s="23" t="s">
        <v>153</v>
      </c>
      <c r="J1517" s="23" t="s">
        <v>2694</v>
      </c>
      <c r="K1517" s="23" t="s">
        <v>3022</v>
      </c>
    </row>
    <row r="1518" spans="2:11" x14ac:dyDescent="0.25">
      <c r="B1518" s="25">
        <v>1516</v>
      </c>
      <c r="C1518" s="25" t="s">
        <v>3034</v>
      </c>
      <c r="D1518" s="25" t="s">
        <v>2980</v>
      </c>
      <c r="E1518" s="26" t="s">
        <v>3035</v>
      </c>
      <c r="F1518" s="25">
        <v>2</v>
      </c>
      <c r="G1518" s="25">
        <v>40</v>
      </c>
      <c r="H1518" s="25">
        <v>72</v>
      </c>
      <c r="I1518" s="25" t="s">
        <v>1464</v>
      </c>
      <c r="J1518" s="25" t="s">
        <v>2694</v>
      </c>
      <c r="K1518" s="25" t="s">
        <v>3020</v>
      </c>
    </row>
    <row r="1519" spans="2:11" x14ac:dyDescent="0.25">
      <c r="B1519" s="23">
        <v>1517</v>
      </c>
      <c r="C1519" s="23" t="s">
        <v>3036</v>
      </c>
      <c r="D1519" s="23" t="s">
        <v>2980</v>
      </c>
      <c r="E1519" s="24" t="s">
        <v>3037</v>
      </c>
      <c r="F1519" s="23">
        <v>3</v>
      </c>
      <c r="G1519" s="23">
        <v>40</v>
      </c>
      <c r="H1519" s="23">
        <v>115</v>
      </c>
      <c r="I1519" s="23" t="s">
        <v>2084</v>
      </c>
      <c r="J1519" s="23" t="s">
        <v>2694</v>
      </c>
      <c r="K1519" s="23" t="s">
        <v>3024</v>
      </c>
    </row>
    <row r="1520" spans="2:11" x14ac:dyDescent="0.25">
      <c r="B1520" s="25">
        <v>1518</v>
      </c>
      <c r="C1520" s="25" t="s">
        <v>3038</v>
      </c>
      <c r="D1520" s="25" t="s">
        <v>2980</v>
      </c>
      <c r="E1520" s="26" t="s">
        <v>3039</v>
      </c>
      <c r="F1520" s="25">
        <v>1</v>
      </c>
      <c r="G1520" s="25">
        <v>35</v>
      </c>
      <c r="H1520" s="25">
        <v>43</v>
      </c>
      <c r="I1520" s="25" t="s">
        <v>2084</v>
      </c>
      <c r="J1520" s="25" t="s">
        <v>2694</v>
      </c>
      <c r="K1520" s="25" t="s">
        <v>3020</v>
      </c>
    </row>
    <row r="1521" spans="2:11" x14ac:dyDescent="0.25">
      <c r="B1521" s="23">
        <v>1519</v>
      </c>
      <c r="C1521" s="23" t="s">
        <v>3040</v>
      </c>
      <c r="D1521" s="23" t="s">
        <v>2980</v>
      </c>
      <c r="E1521" s="24" t="s">
        <v>3029</v>
      </c>
      <c r="F1521" s="23">
        <v>1</v>
      </c>
      <c r="G1521" s="23">
        <v>34</v>
      </c>
      <c r="H1521" s="23">
        <v>43</v>
      </c>
      <c r="I1521" s="23" t="s">
        <v>1464</v>
      </c>
      <c r="J1521" s="23" t="s">
        <v>2694</v>
      </c>
      <c r="K1521" s="23" t="s">
        <v>3020</v>
      </c>
    </row>
    <row r="1522" spans="2:11" x14ac:dyDescent="0.25">
      <c r="B1522" s="25">
        <v>1520</v>
      </c>
      <c r="C1522" s="25" t="s">
        <v>3041</v>
      </c>
      <c r="D1522" s="25" t="s">
        <v>2980</v>
      </c>
      <c r="E1522" s="26" t="s">
        <v>3042</v>
      </c>
      <c r="F1522" s="25">
        <v>2</v>
      </c>
      <c r="G1522" s="25">
        <v>35</v>
      </c>
      <c r="H1522" s="25">
        <v>72</v>
      </c>
      <c r="I1522" s="25" t="s">
        <v>2084</v>
      </c>
      <c r="J1522" s="25" t="s">
        <v>2694</v>
      </c>
      <c r="K1522" s="25" t="s">
        <v>3022</v>
      </c>
    </row>
    <row r="1523" spans="2:11" x14ac:dyDescent="0.25">
      <c r="B1523" s="23">
        <v>1521</v>
      </c>
      <c r="C1523" s="23" t="s">
        <v>3043</v>
      </c>
      <c r="D1523" s="23" t="s">
        <v>2980</v>
      </c>
      <c r="E1523" s="24" t="s">
        <v>3044</v>
      </c>
      <c r="F1523" s="23">
        <v>2</v>
      </c>
      <c r="G1523" s="23">
        <v>34</v>
      </c>
      <c r="H1523" s="23">
        <v>63</v>
      </c>
      <c r="I1523" s="23" t="s">
        <v>153</v>
      </c>
      <c r="J1523" s="23" t="s">
        <v>2694</v>
      </c>
      <c r="K1523" s="23" t="s">
        <v>3022</v>
      </c>
    </row>
    <row r="1524" spans="2:11" x14ac:dyDescent="0.25">
      <c r="B1524" s="25">
        <v>1522</v>
      </c>
      <c r="C1524" s="25" t="s">
        <v>3045</v>
      </c>
      <c r="D1524" s="25" t="s">
        <v>2980</v>
      </c>
      <c r="E1524" s="26" t="s">
        <v>3042</v>
      </c>
      <c r="F1524" s="25">
        <v>1</v>
      </c>
      <c r="G1524" s="25">
        <v>35</v>
      </c>
      <c r="H1524" s="25">
        <v>72</v>
      </c>
      <c r="I1524" s="25" t="s">
        <v>1464</v>
      </c>
      <c r="J1524" s="25" t="s">
        <v>2694</v>
      </c>
      <c r="K1524" s="25" t="s">
        <v>3022</v>
      </c>
    </row>
    <row r="1525" spans="2:11" x14ac:dyDescent="0.25">
      <c r="B1525" s="23">
        <v>1523</v>
      </c>
      <c r="C1525" s="23" t="s">
        <v>3046</v>
      </c>
      <c r="D1525" s="23" t="s">
        <v>2980</v>
      </c>
      <c r="E1525" s="24" t="s">
        <v>3047</v>
      </c>
      <c r="F1525" s="23">
        <v>3</v>
      </c>
      <c r="G1525" s="23">
        <v>35</v>
      </c>
      <c r="H1525" s="23">
        <v>115</v>
      </c>
      <c r="I1525" s="23" t="s">
        <v>2084</v>
      </c>
      <c r="J1525" s="23" t="s">
        <v>2694</v>
      </c>
      <c r="K1525" s="23" t="s">
        <v>3024</v>
      </c>
    </row>
    <row r="1526" spans="2:11" x14ac:dyDescent="0.25">
      <c r="B1526" s="25">
        <v>1524</v>
      </c>
      <c r="C1526" s="25" t="s">
        <v>3048</v>
      </c>
      <c r="D1526" s="25" t="s">
        <v>3049</v>
      </c>
      <c r="E1526" s="26" t="s">
        <v>3050</v>
      </c>
      <c r="F1526" s="25">
        <v>1</v>
      </c>
      <c r="G1526" s="25">
        <v>20</v>
      </c>
      <c r="H1526" s="25">
        <v>20</v>
      </c>
      <c r="I1526" s="25" t="s">
        <v>148</v>
      </c>
      <c r="J1526" s="25" t="s">
        <v>154</v>
      </c>
      <c r="K1526" s="25"/>
    </row>
    <row r="1527" spans="2:11" x14ac:dyDescent="0.25">
      <c r="B1527" s="23">
        <v>1525</v>
      </c>
      <c r="C1527" s="23" t="s">
        <v>3051</v>
      </c>
      <c r="D1527" s="23" t="s">
        <v>3049</v>
      </c>
      <c r="E1527" s="24" t="s">
        <v>3052</v>
      </c>
      <c r="F1527" s="23">
        <v>1</v>
      </c>
      <c r="G1527" s="23">
        <v>21</v>
      </c>
      <c r="H1527" s="23">
        <v>21</v>
      </c>
      <c r="I1527" s="23" t="s">
        <v>148</v>
      </c>
      <c r="J1527" s="23" t="s">
        <v>154</v>
      </c>
      <c r="K1527" s="23"/>
    </row>
    <row r="1528" spans="2:11" x14ac:dyDescent="0.25">
      <c r="B1528" s="25">
        <v>1526</v>
      </c>
      <c r="C1528" s="25" t="s">
        <v>3053</v>
      </c>
      <c r="D1528" s="25" t="s">
        <v>3049</v>
      </c>
      <c r="E1528" s="26" t="s">
        <v>3054</v>
      </c>
      <c r="F1528" s="25">
        <v>1</v>
      </c>
      <c r="G1528" s="25">
        <v>22</v>
      </c>
      <c r="H1528" s="25">
        <v>22</v>
      </c>
      <c r="I1528" s="25" t="s">
        <v>148</v>
      </c>
      <c r="J1528" s="25" t="s">
        <v>154</v>
      </c>
      <c r="K1528" s="25"/>
    </row>
    <row r="1529" spans="2:11" x14ac:dyDescent="0.25">
      <c r="B1529" s="23">
        <v>1527</v>
      </c>
      <c r="C1529" s="23" t="s">
        <v>3055</v>
      </c>
      <c r="D1529" s="23" t="s">
        <v>3049</v>
      </c>
      <c r="E1529" s="24" t="s">
        <v>3056</v>
      </c>
      <c r="F1529" s="23">
        <v>1</v>
      </c>
      <c r="G1529" s="23">
        <v>23</v>
      </c>
      <c r="H1529" s="23">
        <v>23</v>
      </c>
      <c r="I1529" s="23" t="s">
        <v>148</v>
      </c>
      <c r="J1529" s="23" t="s">
        <v>154</v>
      </c>
      <c r="K1529" s="23"/>
    </row>
    <row r="1530" spans="2:11" x14ac:dyDescent="0.25">
      <c r="B1530" s="25">
        <v>1528</v>
      </c>
      <c r="C1530" s="25" t="s">
        <v>3057</v>
      </c>
      <c r="D1530" s="25" t="s">
        <v>3049</v>
      </c>
      <c r="E1530" s="26" t="s">
        <v>3058</v>
      </c>
      <c r="F1530" s="25">
        <v>1</v>
      </c>
      <c r="G1530" s="25">
        <v>24</v>
      </c>
      <c r="H1530" s="25">
        <v>24</v>
      </c>
      <c r="I1530" s="25" t="s">
        <v>148</v>
      </c>
      <c r="J1530" s="25" t="s">
        <v>154</v>
      </c>
      <c r="K1530" s="25"/>
    </row>
    <row r="1531" spans="2:11" x14ac:dyDescent="0.25">
      <c r="B1531" s="23">
        <v>1529</v>
      </c>
      <c r="C1531" s="23" t="s">
        <v>3059</v>
      </c>
      <c r="D1531" s="23" t="s">
        <v>3049</v>
      </c>
      <c r="E1531" s="24" t="s">
        <v>3060</v>
      </c>
      <c r="F1531" s="23">
        <v>1</v>
      </c>
      <c r="G1531" s="23">
        <v>25</v>
      </c>
      <c r="H1531" s="23">
        <v>25</v>
      </c>
      <c r="I1531" s="23" t="s">
        <v>148</v>
      </c>
      <c r="J1531" s="23" t="s">
        <v>154</v>
      </c>
      <c r="K1531" s="23"/>
    </row>
    <row r="1532" spans="2:11" x14ac:dyDescent="0.25">
      <c r="B1532" s="25">
        <v>1530</v>
      </c>
      <c r="C1532" s="25" t="s">
        <v>3061</v>
      </c>
      <c r="D1532" s="25" t="s">
        <v>3049</v>
      </c>
      <c r="E1532" s="26" t="s">
        <v>3062</v>
      </c>
      <c r="F1532" s="25">
        <v>1</v>
      </c>
      <c r="G1532" s="25">
        <v>26</v>
      </c>
      <c r="H1532" s="25">
        <v>26</v>
      </c>
      <c r="I1532" s="25" t="s">
        <v>148</v>
      </c>
      <c r="J1532" s="25" t="s">
        <v>154</v>
      </c>
      <c r="K1532" s="25"/>
    </row>
    <row r="1533" spans="2:11" x14ac:dyDescent="0.25">
      <c r="B1533" s="23">
        <v>1531</v>
      </c>
      <c r="C1533" s="23" t="s">
        <v>3063</v>
      </c>
      <c r="D1533" s="23" t="s">
        <v>3049</v>
      </c>
      <c r="E1533" s="24" t="s">
        <v>3064</v>
      </c>
      <c r="F1533" s="23">
        <v>1</v>
      </c>
      <c r="G1533" s="23">
        <v>27</v>
      </c>
      <c r="H1533" s="23">
        <v>27</v>
      </c>
      <c r="I1533" s="23" t="s">
        <v>148</v>
      </c>
      <c r="J1533" s="23" t="s">
        <v>154</v>
      </c>
      <c r="K1533" s="23"/>
    </row>
    <row r="1534" spans="2:11" x14ac:dyDescent="0.25">
      <c r="B1534" s="25">
        <v>1532</v>
      </c>
      <c r="C1534" s="25" t="s">
        <v>3065</v>
      </c>
      <c r="D1534" s="25" t="s">
        <v>3049</v>
      </c>
      <c r="E1534" s="26" t="s">
        <v>3066</v>
      </c>
      <c r="F1534" s="25">
        <v>1</v>
      </c>
      <c r="G1534" s="25">
        <v>28</v>
      </c>
      <c r="H1534" s="25">
        <v>28</v>
      </c>
      <c r="I1534" s="25" t="s">
        <v>148</v>
      </c>
      <c r="J1534" s="25" t="s">
        <v>154</v>
      </c>
      <c r="K1534" s="25"/>
    </row>
    <row r="1535" spans="2:11" x14ac:dyDescent="0.25">
      <c r="B1535" s="23">
        <v>1533</v>
      </c>
      <c r="C1535" s="23" t="s">
        <v>3067</v>
      </c>
      <c r="D1535" s="23" t="s">
        <v>3049</v>
      </c>
      <c r="E1535" s="24" t="s">
        <v>3068</v>
      </c>
      <c r="F1535" s="23">
        <v>1</v>
      </c>
      <c r="G1535" s="23">
        <v>29</v>
      </c>
      <c r="H1535" s="23">
        <v>29</v>
      </c>
      <c r="I1535" s="23" t="s">
        <v>148</v>
      </c>
      <c r="J1535" s="23" t="s">
        <v>154</v>
      </c>
      <c r="K1535" s="23"/>
    </row>
    <row r="1536" spans="2:11" x14ac:dyDescent="0.25">
      <c r="B1536" s="25">
        <v>1534</v>
      </c>
      <c r="C1536" s="25" t="s">
        <v>3069</v>
      </c>
      <c r="D1536" s="25" t="s">
        <v>3049</v>
      </c>
      <c r="E1536" s="26" t="s">
        <v>3070</v>
      </c>
      <c r="F1536" s="25">
        <v>1</v>
      </c>
      <c r="G1536" s="25">
        <v>30</v>
      </c>
      <c r="H1536" s="25">
        <v>30</v>
      </c>
      <c r="I1536" s="25" t="s">
        <v>148</v>
      </c>
      <c r="J1536" s="25" t="s">
        <v>154</v>
      </c>
      <c r="K1536" s="25"/>
    </row>
    <row r="1537" spans="2:11" x14ac:dyDescent="0.25">
      <c r="B1537" s="23">
        <v>1535</v>
      </c>
      <c r="C1537" s="23" t="s">
        <v>3071</v>
      </c>
      <c r="D1537" s="23" t="s">
        <v>3049</v>
      </c>
      <c r="E1537" s="24" t="s">
        <v>3072</v>
      </c>
      <c r="F1537" s="23">
        <v>1</v>
      </c>
      <c r="G1537" s="23">
        <v>31</v>
      </c>
      <c r="H1537" s="23">
        <v>31</v>
      </c>
      <c r="I1537" s="23" t="s">
        <v>148</v>
      </c>
      <c r="J1537" s="23" t="s">
        <v>154</v>
      </c>
      <c r="K1537" s="23"/>
    </row>
    <row r="1538" spans="2:11" x14ac:dyDescent="0.25">
      <c r="B1538" s="25">
        <v>1536</v>
      </c>
      <c r="C1538" s="25" t="s">
        <v>3073</v>
      </c>
      <c r="D1538" s="25" t="s">
        <v>3049</v>
      </c>
      <c r="E1538" s="26" t="s">
        <v>3074</v>
      </c>
      <c r="F1538" s="25">
        <v>1</v>
      </c>
      <c r="G1538" s="25">
        <v>32</v>
      </c>
      <c r="H1538" s="25">
        <v>32</v>
      </c>
      <c r="I1538" s="25" t="s">
        <v>148</v>
      </c>
      <c r="J1538" s="25" t="s">
        <v>154</v>
      </c>
      <c r="K1538" s="25"/>
    </row>
    <row r="1539" spans="2:11" x14ac:dyDescent="0.25">
      <c r="B1539" s="23">
        <v>1537</v>
      </c>
      <c r="C1539" s="23" t="s">
        <v>3075</v>
      </c>
      <c r="D1539" s="23" t="s">
        <v>3049</v>
      </c>
      <c r="E1539" s="24" t="s">
        <v>3076</v>
      </c>
      <c r="F1539" s="23">
        <v>1</v>
      </c>
      <c r="G1539" s="23">
        <v>33</v>
      </c>
      <c r="H1539" s="23">
        <v>33</v>
      </c>
      <c r="I1539" s="23" t="s">
        <v>148</v>
      </c>
      <c r="J1539" s="23" t="s">
        <v>154</v>
      </c>
      <c r="K1539" s="23"/>
    </row>
    <row r="1540" spans="2:11" x14ac:dyDescent="0.25">
      <c r="B1540" s="25">
        <v>1538</v>
      </c>
      <c r="C1540" s="25" t="s">
        <v>3077</v>
      </c>
      <c r="D1540" s="25" t="s">
        <v>3049</v>
      </c>
      <c r="E1540" s="26" t="s">
        <v>3078</v>
      </c>
      <c r="F1540" s="25">
        <v>1</v>
      </c>
      <c r="G1540" s="25">
        <v>34</v>
      </c>
      <c r="H1540" s="25">
        <v>34</v>
      </c>
      <c r="I1540" s="25" t="s">
        <v>148</v>
      </c>
      <c r="J1540" s="25" t="s">
        <v>154</v>
      </c>
      <c r="K1540" s="25"/>
    </row>
    <row r="1541" spans="2:11" x14ac:dyDescent="0.25">
      <c r="B1541" s="23">
        <v>1539</v>
      </c>
      <c r="C1541" s="23" t="s">
        <v>3079</v>
      </c>
      <c r="D1541" s="23" t="s">
        <v>3049</v>
      </c>
      <c r="E1541" s="24" t="s">
        <v>3080</v>
      </c>
      <c r="F1541" s="23">
        <v>1</v>
      </c>
      <c r="G1541" s="23">
        <v>35</v>
      </c>
      <c r="H1541" s="23">
        <v>35</v>
      </c>
      <c r="I1541" s="23" t="s">
        <v>148</v>
      </c>
      <c r="J1541" s="23" t="s">
        <v>154</v>
      </c>
      <c r="K1541" s="23"/>
    </row>
    <row r="1542" spans="2:11" x14ac:dyDescent="0.25">
      <c r="B1542" s="25">
        <v>1540</v>
      </c>
      <c r="C1542" s="25" t="s">
        <v>3081</v>
      </c>
      <c r="D1542" s="25" t="s">
        <v>3049</v>
      </c>
      <c r="E1542" s="26" t="s">
        <v>3082</v>
      </c>
      <c r="F1542" s="25">
        <v>1</v>
      </c>
      <c r="G1542" s="25">
        <v>36</v>
      </c>
      <c r="H1542" s="25">
        <v>36</v>
      </c>
      <c r="I1542" s="25" t="s">
        <v>148</v>
      </c>
      <c r="J1542" s="25" t="s">
        <v>154</v>
      </c>
      <c r="K1542" s="25"/>
    </row>
    <row r="1543" spans="2:11" x14ac:dyDescent="0.25">
      <c r="B1543" s="23">
        <v>1541</v>
      </c>
      <c r="C1543" s="23" t="s">
        <v>3083</v>
      </c>
      <c r="D1543" s="23" t="s">
        <v>3049</v>
      </c>
      <c r="E1543" s="24" t="s">
        <v>3084</v>
      </c>
      <c r="F1543" s="23">
        <v>1</v>
      </c>
      <c r="G1543" s="23">
        <v>37</v>
      </c>
      <c r="H1543" s="23">
        <v>37</v>
      </c>
      <c r="I1543" s="23" t="s">
        <v>148</v>
      </c>
      <c r="J1543" s="23" t="s">
        <v>154</v>
      </c>
      <c r="K1543" s="23"/>
    </row>
    <row r="1544" spans="2:11" x14ac:dyDescent="0.25">
      <c r="B1544" s="25">
        <v>1542</v>
      </c>
      <c r="C1544" s="25" t="s">
        <v>3085</v>
      </c>
      <c r="D1544" s="25" t="s">
        <v>3049</v>
      </c>
      <c r="E1544" s="26" t="s">
        <v>3086</v>
      </c>
      <c r="F1544" s="25">
        <v>1</v>
      </c>
      <c r="G1544" s="25">
        <v>38</v>
      </c>
      <c r="H1544" s="25">
        <v>38</v>
      </c>
      <c r="I1544" s="25" t="s">
        <v>148</v>
      </c>
      <c r="J1544" s="25" t="s">
        <v>154</v>
      </c>
      <c r="K1544" s="25"/>
    </row>
    <row r="1545" spans="2:11" x14ac:dyDescent="0.25">
      <c r="B1545" s="23">
        <v>1543</v>
      </c>
      <c r="C1545" s="23" t="s">
        <v>3087</v>
      </c>
      <c r="D1545" s="23" t="s">
        <v>3049</v>
      </c>
      <c r="E1545" s="24" t="s">
        <v>3088</v>
      </c>
      <c r="F1545" s="23">
        <v>1</v>
      </c>
      <c r="G1545" s="23">
        <v>39</v>
      </c>
      <c r="H1545" s="23">
        <v>39</v>
      </c>
      <c r="I1545" s="23" t="s">
        <v>148</v>
      </c>
      <c r="J1545" s="23" t="s">
        <v>154</v>
      </c>
      <c r="K1545" s="23"/>
    </row>
    <row r="1546" spans="2:11" x14ac:dyDescent="0.25">
      <c r="B1546" s="25">
        <v>1544</v>
      </c>
      <c r="C1546" s="25" t="s">
        <v>3089</v>
      </c>
      <c r="D1546" s="25" t="s">
        <v>3049</v>
      </c>
      <c r="E1546" s="26" t="s">
        <v>3090</v>
      </c>
      <c r="F1546" s="25">
        <v>1</v>
      </c>
      <c r="G1546" s="25">
        <v>40</v>
      </c>
      <c r="H1546" s="25">
        <v>40</v>
      </c>
      <c r="I1546" s="25" t="s">
        <v>148</v>
      </c>
      <c r="J1546" s="25" t="s">
        <v>154</v>
      </c>
      <c r="K1546" s="25"/>
    </row>
    <row r="1547" spans="2:11" x14ac:dyDescent="0.25">
      <c r="B1547" s="23">
        <v>1545</v>
      </c>
      <c r="C1547" s="23" t="s">
        <v>3091</v>
      </c>
      <c r="D1547" s="23" t="s">
        <v>3049</v>
      </c>
      <c r="E1547" s="24" t="s">
        <v>3092</v>
      </c>
      <c r="F1547" s="23">
        <v>1</v>
      </c>
      <c r="G1547" s="23">
        <v>41</v>
      </c>
      <c r="H1547" s="23">
        <v>41</v>
      </c>
      <c r="I1547" s="23" t="s">
        <v>148</v>
      </c>
      <c r="J1547" s="23" t="s">
        <v>154</v>
      </c>
      <c r="K1547" s="23"/>
    </row>
    <row r="1548" spans="2:11" x14ac:dyDescent="0.25">
      <c r="B1548" s="25">
        <v>1546</v>
      </c>
      <c r="C1548" s="25" t="s">
        <v>3093</v>
      </c>
      <c r="D1548" s="25" t="s">
        <v>3049</v>
      </c>
      <c r="E1548" s="26" t="s">
        <v>3094</v>
      </c>
      <c r="F1548" s="25">
        <v>1</v>
      </c>
      <c r="G1548" s="25">
        <v>42</v>
      </c>
      <c r="H1548" s="25">
        <v>42</v>
      </c>
      <c r="I1548" s="25" t="s">
        <v>148</v>
      </c>
      <c r="J1548" s="25" t="s">
        <v>154</v>
      </c>
      <c r="K1548" s="25"/>
    </row>
    <row r="1549" spans="2:11" x14ac:dyDescent="0.25">
      <c r="B1549" s="23">
        <v>1547</v>
      </c>
      <c r="C1549" s="23" t="s">
        <v>3095</v>
      </c>
      <c r="D1549" s="23" t="s">
        <v>3049</v>
      </c>
      <c r="E1549" s="24" t="s">
        <v>3096</v>
      </c>
      <c r="F1549" s="23">
        <v>1</v>
      </c>
      <c r="G1549" s="23">
        <v>43</v>
      </c>
      <c r="H1549" s="23">
        <v>43</v>
      </c>
      <c r="I1549" s="23" t="s">
        <v>148</v>
      </c>
      <c r="J1549" s="23" t="s">
        <v>154</v>
      </c>
      <c r="K1549" s="23"/>
    </row>
    <row r="1550" spans="2:11" x14ac:dyDescent="0.25">
      <c r="B1550" s="25">
        <v>1548</v>
      </c>
      <c r="C1550" s="25" t="s">
        <v>3097</v>
      </c>
      <c r="D1550" s="25" t="s">
        <v>3049</v>
      </c>
      <c r="E1550" s="26" t="s">
        <v>3098</v>
      </c>
      <c r="F1550" s="25">
        <v>1</v>
      </c>
      <c r="G1550" s="25">
        <v>44</v>
      </c>
      <c r="H1550" s="25">
        <v>44</v>
      </c>
      <c r="I1550" s="25" t="s">
        <v>148</v>
      </c>
      <c r="J1550" s="25" t="s">
        <v>154</v>
      </c>
      <c r="K1550" s="25"/>
    </row>
    <row r="1551" spans="2:11" x14ac:dyDescent="0.25">
      <c r="B1551" s="23">
        <v>1549</v>
      </c>
      <c r="C1551" s="23" t="s">
        <v>3099</v>
      </c>
      <c r="D1551" s="23" t="s">
        <v>3049</v>
      </c>
      <c r="E1551" s="24" t="s">
        <v>3100</v>
      </c>
      <c r="F1551" s="23">
        <v>1</v>
      </c>
      <c r="G1551" s="23">
        <v>45</v>
      </c>
      <c r="H1551" s="23">
        <v>45</v>
      </c>
      <c r="I1551" s="23" t="s">
        <v>148</v>
      </c>
      <c r="J1551" s="23" t="s">
        <v>154</v>
      </c>
      <c r="K1551" s="23"/>
    </row>
    <row r="1552" spans="2:11" x14ac:dyDescent="0.25">
      <c r="B1552" s="25">
        <v>1550</v>
      </c>
      <c r="C1552" s="25" t="s">
        <v>3101</v>
      </c>
      <c r="D1552" s="25" t="s">
        <v>3049</v>
      </c>
      <c r="E1552" s="26" t="s">
        <v>3102</v>
      </c>
      <c r="F1552" s="25">
        <v>1</v>
      </c>
      <c r="G1552" s="25">
        <v>46</v>
      </c>
      <c r="H1552" s="25">
        <v>46</v>
      </c>
      <c r="I1552" s="25" t="s">
        <v>148</v>
      </c>
      <c r="J1552" s="25" t="s">
        <v>154</v>
      </c>
      <c r="K1552" s="25"/>
    </row>
    <row r="1553" spans="2:11" x14ac:dyDescent="0.25">
      <c r="B1553" s="23">
        <v>1551</v>
      </c>
      <c r="C1553" s="23" t="s">
        <v>3103</v>
      </c>
      <c r="D1553" s="23" t="s">
        <v>3049</v>
      </c>
      <c r="E1553" s="24" t="s">
        <v>3104</v>
      </c>
      <c r="F1553" s="23">
        <v>1</v>
      </c>
      <c r="G1553" s="23">
        <v>47</v>
      </c>
      <c r="H1553" s="23">
        <v>47</v>
      </c>
      <c r="I1553" s="23" t="s">
        <v>148</v>
      </c>
      <c r="J1553" s="23" t="s">
        <v>154</v>
      </c>
      <c r="K1553" s="23"/>
    </row>
    <row r="1554" spans="2:11" x14ac:dyDescent="0.25">
      <c r="B1554" s="25">
        <v>1552</v>
      </c>
      <c r="C1554" s="25" t="s">
        <v>3105</v>
      </c>
      <c r="D1554" s="25" t="s">
        <v>3049</v>
      </c>
      <c r="E1554" s="26" t="s">
        <v>3106</v>
      </c>
      <c r="F1554" s="25">
        <v>1</v>
      </c>
      <c r="G1554" s="25">
        <v>48</v>
      </c>
      <c r="H1554" s="25">
        <v>48</v>
      </c>
      <c r="I1554" s="25" t="s">
        <v>148</v>
      </c>
      <c r="J1554" s="25" t="s">
        <v>154</v>
      </c>
      <c r="K1554" s="25"/>
    </row>
    <row r="1555" spans="2:11" x14ac:dyDescent="0.25">
      <c r="B1555" s="23">
        <v>1553</v>
      </c>
      <c r="C1555" s="23" t="s">
        <v>3107</v>
      </c>
      <c r="D1555" s="23" t="s">
        <v>3049</v>
      </c>
      <c r="E1555" s="24" t="s">
        <v>3108</v>
      </c>
      <c r="F1555" s="23">
        <v>1</v>
      </c>
      <c r="G1555" s="23">
        <v>49</v>
      </c>
      <c r="H1555" s="23">
        <v>49</v>
      </c>
      <c r="I1555" s="23" t="s">
        <v>148</v>
      </c>
      <c r="J1555" s="23" t="s">
        <v>154</v>
      </c>
      <c r="K1555" s="23"/>
    </row>
    <row r="1556" spans="2:11" x14ac:dyDescent="0.25">
      <c r="B1556" s="25">
        <v>1554</v>
      </c>
      <c r="C1556" s="25" t="s">
        <v>3109</v>
      </c>
      <c r="D1556" s="25" t="s">
        <v>3049</v>
      </c>
      <c r="E1556" s="26" t="s">
        <v>3110</v>
      </c>
      <c r="F1556" s="25">
        <v>1</v>
      </c>
      <c r="G1556" s="25">
        <v>50</v>
      </c>
      <c r="H1556" s="25">
        <v>50</v>
      </c>
      <c r="I1556" s="25" t="s">
        <v>148</v>
      </c>
      <c r="J1556" s="25" t="s">
        <v>154</v>
      </c>
      <c r="K1556" s="25"/>
    </row>
    <row r="1557" spans="2:11" x14ac:dyDescent="0.25">
      <c r="B1557" s="23">
        <v>1555</v>
      </c>
      <c r="C1557" s="23" t="s">
        <v>3111</v>
      </c>
      <c r="D1557" s="23" t="s">
        <v>3049</v>
      </c>
      <c r="E1557" s="24" t="s">
        <v>3112</v>
      </c>
      <c r="F1557" s="23">
        <v>1</v>
      </c>
      <c r="G1557" s="23">
        <v>51</v>
      </c>
      <c r="H1557" s="23">
        <v>51</v>
      </c>
      <c r="I1557" s="23" t="s">
        <v>148</v>
      </c>
      <c r="J1557" s="23" t="s">
        <v>154</v>
      </c>
      <c r="K1557" s="23"/>
    </row>
    <row r="1558" spans="2:11" x14ac:dyDescent="0.25">
      <c r="B1558" s="25">
        <v>1556</v>
      </c>
      <c r="C1558" s="25" t="s">
        <v>3113</v>
      </c>
      <c r="D1558" s="25" t="s">
        <v>3049</v>
      </c>
      <c r="E1558" s="26" t="s">
        <v>3114</v>
      </c>
      <c r="F1558" s="25">
        <v>1</v>
      </c>
      <c r="G1558" s="25">
        <v>52</v>
      </c>
      <c r="H1558" s="25">
        <v>52</v>
      </c>
      <c r="I1558" s="25" t="s">
        <v>148</v>
      </c>
      <c r="J1558" s="25" t="s">
        <v>154</v>
      </c>
      <c r="K1558" s="25"/>
    </row>
    <row r="1559" spans="2:11" x14ac:dyDescent="0.25">
      <c r="B1559" s="23">
        <v>1557</v>
      </c>
      <c r="C1559" s="23" t="s">
        <v>3115</v>
      </c>
      <c r="D1559" s="23" t="s">
        <v>3049</v>
      </c>
      <c r="E1559" s="24" t="s">
        <v>3116</v>
      </c>
      <c r="F1559" s="23">
        <v>1</v>
      </c>
      <c r="G1559" s="23">
        <v>53</v>
      </c>
      <c r="H1559" s="23">
        <v>53</v>
      </c>
      <c r="I1559" s="23" t="s">
        <v>148</v>
      </c>
      <c r="J1559" s="23" t="s">
        <v>154</v>
      </c>
      <c r="K1559" s="23"/>
    </row>
    <row r="1560" spans="2:11" x14ac:dyDescent="0.25">
      <c r="B1560" s="25">
        <v>1558</v>
      </c>
      <c r="C1560" s="25" t="s">
        <v>3117</v>
      </c>
      <c r="D1560" s="25" t="s">
        <v>3049</v>
      </c>
      <c r="E1560" s="26" t="s">
        <v>3118</v>
      </c>
      <c r="F1560" s="25">
        <v>1</v>
      </c>
      <c r="G1560" s="25">
        <v>54</v>
      </c>
      <c r="H1560" s="25">
        <v>54</v>
      </c>
      <c r="I1560" s="25" t="s">
        <v>148</v>
      </c>
      <c r="J1560" s="25" t="s">
        <v>154</v>
      </c>
      <c r="K1560" s="25"/>
    </row>
    <row r="1561" spans="2:11" x14ac:dyDescent="0.25">
      <c r="B1561" s="23">
        <v>1559</v>
      </c>
      <c r="C1561" s="23" t="s">
        <v>3119</v>
      </c>
      <c r="D1561" s="23" t="s">
        <v>3049</v>
      </c>
      <c r="E1561" s="24" t="s">
        <v>3120</v>
      </c>
      <c r="F1561" s="23">
        <v>1</v>
      </c>
      <c r="G1561" s="23">
        <v>55</v>
      </c>
      <c r="H1561" s="23">
        <v>55</v>
      </c>
      <c r="I1561" s="23" t="s">
        <v>148</v>
      </c>
      <c r="J1561" s="23" t="s">
        <v>154</v>
      </c>
      <c r="K1561" s="23"/>
    </row>
    <row r="1562" spans="2:11" x14ac:dyDescent="0.25">
      <c r="B1562" s="25">
        <v>1560</v>
      </c>
      <c r="C1562" s="25" t="s">
        <v>3121</v>
      </c>
      <c r="D1562" s="25" t="s">
        <v>3049</v>
      </c>
      <c r="E1562" s="26" t="s">
        <v>3122</v>
      </c>
      <c r="F1562" s="25">
        <v>1</v>
      </c>
      <c r="G1562" s="25">
        <v>56</v>
      </c>
      <c r="H1562" s="25">
        <v>56</v>
      </c>
      <c r="I1562" s="25" t="s">
        <v>148</v>
      </c>
      <c r="J1562" s="25" t="s">
        <v>154</v>
      </c>
      <c r="K1562" s="25"/>
    </row>
    <row r="1563" spans="2:11" x14ac:dyDescent="0.25">
      <c r="B1563" s="23">
        <v>1561</v>
      </c>
      <c r="C1563" s="23" t="s">
        <v>3123</v>
      </c>
      <c r="D1563" s="23" t="s">
        <v>3049</v>
      </c>
      <c r="E1563" s="24" t="s">
        <v>3124</v>
      </c>
      <c r="F1563" s="23">
        <v>1</v>
      </c>
      <c r="G1563" s="23">
        <v>57</v>
      </c>
      <c r="H1563" s="23">
        <v>57</v>
      </c>
      <c r="I1563" s="23" t="s">
        <v>148</v>
      </c>
      <c r="J1563" s="23" t="s">
        <v>154</v>
      </c>
      <c r="K1563" s="23"/>
    </row>
    <row r="1564" spans="2:11" x14ac:dyDescent="0.25">
      <c r="B1564" s="25">
        <v>1562</v>
      </c>
      <c r="C1564" s="25" t="s">
        <v>3125</v>
      </c>
      <c r="D1564" s="25" t="s">
        <v>3049</v>
      </c>
      <c r="E1564" s="26" t="s">
        <v>3126</v>
      </c>
      <c r="F1564" s="25">
        <v>1</v>
      </c>
      <c r="G1564" s="25">
        <v>58</v>
      </c>
      <c r="H1564" s="25">
        <v>58</v>
      </c>
      <c r="I1564" s="25" t="s">
        <v>148</v>
      </c>
      <c r="J1564" s="25" t="s">
        <v>154</v>
      </c>
      <c r="K1564" s="25"/>
    </row>
    <row r="1565" spans="2:11" x14ac:dyDescent="0.25">
      <c r="B1565" s="23">
        <v>1563</v>
      </c>
      <c r="C1565" s="23" t="s">
        <v>3127</v>
      </c>
      <c r="D1565" s="23" t="s">
        <v>3049</v>
      </c>
      <c r="E1565" s="24" t="s">
        <v>3128</v>
      </c>
      <c r="F1565" s="23">
        <v>1</v>
      </c>
      <c r="G1565" s="23">
        <v>59</v>
      </c>
      <c r="H1565" s="23">
        <v>59</v>
      </c>
      <c r="I1565" s="23" t="s">
        <v>148</v>
      </c>
      <c r="J1565" s="23" t="s">
        <v>154</v>
      </c>
      <c r="K1565" s="23"/>
    </row>
    <row r="1566" spans="2:11" x14ac:dyDescent="0.25">
      <c r="B1566" s="25">
        <v>1564</v>
      </c>
      <c r="C1566" s="25" t="s">
        <v>3129</v>
      </c>
      <c r="D1566" s="25" t="s">
        <v>3049</v>
      </c>
      <c r="E1566" s="26" t="s">
        <v>3130</v>
      </c>
      <c r="F1566" s="25">
        <v>1</v>
      </c>
      <c r="G1566" s="25">
        <v>60</v>
      </c>
      <c r="H1566" s="25">
        <v>60</v>
      </c>
      <c r="I1566" s="25" t="s">
        <v>148</v>
      </c>
      <c r="J1566" s="25" t="s">
        <v>154</v>
      </c>
      <c r="K1566" s="25"/>
    </row>
    <row r="1567" spans="2:11" x14ac:dyDescent="0.25">
      <c r="B1567" s="23">
        <v>1565</v>
      </c>
      <c r="C1567" s="23" t="s">
        <v>3131</v>
      </c>
      <c r="D1567" s="23" t="s">
        <v>3049</v>
      </c>
      <c r="E1567" s="24" t="s">
        <v>3132</v>
      </c>
      <c r="F1567" s="23">
        <v>1</v>
      </c>
      <c r="G1567" s="23">
        <v>61</v>
      </c>
      <c r="H1567" s="23">
        <v>61</v>
      </c>
      <c r="I1567" s="23" t="s">
        <v>148</v>
      </c>
      <c r="J1567" s="23" t="s">
        <v>154</v>
      </c>
      <c r="K1567" s="23"/>
    </row>
    <row r="1568" spans="2:11" x14ac:dyDescent="0.25">
      <c r="B1568" s="25">
        <v>1566</v>
      </c>
      <c r="C1568" s="25" t="s">
        <v>3133</v>
      </c>
      <c r="D1568" s="25" t="s">
        <v>3049</v>
      </c>
      <c r="E1568" s="26" t="s">
        <v>3134</v>
      </c>
      <c r="F1568" s="25">
        <v>1</v>
      </c>
      <c r="G1568" s="25">
        <v>62</v>
      </c>
      <c r="H1568" s="25">
        <v>62</v>
      </c>
      <c r="I1568" s="25" t="s">
        <v>148</v>
      </c>
      <c r="J1568" s="25" t="s">
        <v>154</v>
      </c>
      <c r="K1568" s="25"/>
    </row>
    <row r="1569" spans="2:11" x14ac:dyDescent="0.25">
      <c r="B1569" s="23">
        <v>1567</v>
      </c>
      <c r="C1569" s="23" t="s">
        <v>3135</v>
      </c>
      <c r="D1569" s="23" t="s">
        <v>3049</v>
      </c>
      <c r="E1569" s="24" t="s">
        <v>3136</v>
      </c>
      <c r="F1569" s="23">
        <v>1</v>
      </c>
      <c r="G1569" s="23">
        <v>63</v>
      </c>
      <c r="H1569" s="23">
        <v>63</v>
      </c>
      <c r="I1569" s="23" t="s">
        <v>148</v>
      </c>
      <c r="J1569" s="23" t="s">
        <v>154</v>
      </c>
      <c r="K1569" s="23"/>
    </row>
    <row r="1570" spans="2:11" x14ac:dyDescent="0.25">
      <c r="B1570" s="25">
        <v>1568</v>
      </c>
      <c r="C1570" s="25" t="s">
        <v>3137</v>
      </c>
      <c r="D1570" s="25" t="s">
        <v>3049</v>
      </c>
      <c r="E1570" s="26" t="s">
        <v>3138</v>
      </c>
      <c r="F1570" s="25">
        <v>1</v>
      </c>
      <c r="G1570" s="25">
        <v>64</v>
      </c>
      <c r="H1570" s="25">
        <v>64</v>
      </c>
      <c r="I1570" s="25" t="s">
        <v>148</v>
      </c>
      <c r="J1570" s="25" t="s">
        <v>154</v>
      </c>
      <c r="K1570" s="25"/>
    </row>
    <row r="1571" spans="2:11" x14ac:dyDescent="0.25">
      <c r="B1571" s="23">
        <v>1569</v>
      </c>
      <c r="C1571" s="23" t="s">
        <v>3139</v>
      </c>
      <c r="D1571" s="23" t="s">
        <v>3049</v>
      </c>
      <c r="E1571" s="24" t="s">
        <v>3140</v>
      </c>
      <c r="F1571" s="23">
        <v>1</v>
      </c>
      <c r="G1571" s="23">
        <v>65</v>
      </c>
      <c r="H1571" s="23">
        <v>65</v>
      </c>
      <c r="I1571" s="23" t="s">
        <v>148</v>
      </c>
      <c r="J1571" s="23" t="s">
        <v>154</v>
      </c>
      <c r="K1571" s="23"/>
    </row>
    <row r="1572" spans="2:11" x14ac:dyDescent="0.25">
      <c r="B1572" s="25">
        <v>1570</v>
      </c>
      <c r="C1572" s="25" t="s">
        <v>3141</v>
      </c>
      <c r="D1572" s="25" t="s">
        <v>3049</v>
      </c>
      <c r="E1572" s="26" t="s">
        <v>3142</v>
      </c>
      <c r="F1572" s="25">
        <v>1</v>
      </c>
      <c r="G1572" s="25">
        <v>66</v>
      </c>
      <c r="H1572" s="25">
        <v>66</v>
      </c>
      <c r="I1572" s="25" t="s">
        <v>148</v>
      </c>
      <c r="J1572" s="25" t="s">
        <v>154</v>
      </c>
      <c r="K1572" s="25"/>
    </row>
    <row r="1573" spans="2:11" x14ac:dyDescent="0.25">
      <c r="B1573" s="23">
        <v>1571</v>
      </c>
      <c r="C1573" s="23" t="s">
        <v>3143</v>
      </c>
      <c r="D1573" s="23" t="s">
        <v>3049</v>
      </c>
      <c r="E1573" s="24" t="s">
        <v>3144</v>
      </c>
      <c r="F1573" s="23">
        <v>1</v>
      </c>
      <c r="G1573" s="23">
        <v>67</v>
      </c>
      <c r="H1573" s="23">
        <v>67</v>
      </c>
      <c r="I1573" s="23" t="s">
        <v>148</v>
      </c>
      <c r="J1573" s="23" t="s">
        <v>154</v>
      </c>
      <c r="K1573" s="23"/>
    </row>
    <row r="1574" spans="2:11" x14ac:dyDescent="0.25">
      <c r="B1574" s="25">
        <v>1572</v>
      </c>
      <c r="C1574" s="25" t="s">
        <v>3145</v>
      </c>
      <c r="D1574" s="25" t="s">
        <v>3049</v>
      </c>
      <c r="E1574" s="26" t="s">
        <v>3146</v>
      </c>
      <c r="F1574" s="25">
        <v>1</v>
      </c>
      <c r="G1574" s="25">
        <v>68</v>
      </c>
      <c r="H1574" s="25">
        <v>68</v>
      </c>
      <c r="I1574" s="25" t="s">
        <v>148</v>
      </c>
      <c r="J1574" s="25" t="s">
        <v>154</v>
      </c>
      <c r="K1574" s="25"/>
    </row>
    <row r="1575" spans="2:11" x14ac:dyDescent="0.25">
      <c r="B1575" s="23">
        <v>1573</v>
      </c>
      <c r="C1575" s="23" t="s">
        <v>3147</v>
      </c>
      <c r="D1575" s="23" t="s">
        <v>3049</v>
      </c>
      <c r="E1575" s="24" t="s">
        <v>3148</v>
      </c>
      <c r="F1575" s="23">
        <v>1</v>
      </c>
      <c r="G1575" s="23">
        <v>69</v>
      </c>
      <c r="H1575" s="23">
        <v>69</v>
      </c>
      <c r="I1575" s="23" t="s">
        <v>148</v>
      </c>
      <c r="J1575" s="23" t="s">
        <v>154</v>
      </c>
      <c r="K1575" s="23"/>
    </row>
    <row r="1576" spans="2:11" x14ac:dyDescent="0.25">
      <c r="B1576" s="25">
        <v>1574</v>
      </c>
      <c r="C1576" s="25" t="s">
        <v>3149</v>
      </c>
      <c r="D1576" s="25" t="s">
        <v>3049</v>
      </c>
      <c r="E1576" s="26" t="s">
        <v>3150</v>
      </c>
      <c r="F1576" s="25">
        <v>1</v>
      </c>
      <c r="G1576" s="25">
        <v>70</v>
      </c>
      <c r="H1576" s="25">
        <v>70</v>
      </c>
      <c r="I1576" s="25" t="s">
        <v>148</v>
      </c>
      <c r="J1576" s="25" t="s">
        <v>154</v>
      </c>
      <c r="K1576" s="25"/>
    </row>
    <row r="1577" spans="2:11" x14ac:dyDescent="0.25">
      <c r="B1577" s="23">
        <v>1575</v>
      </c>
      <c r="C1577" s="23" t="s">
        <v>3151</v>
      </c>
      <c r="D1577" s="23" t="s">
        <v>3049</v>
      </c>
      <c r="E1577" s="24" t="s">
        <v>3152</v>
      </c>
      <c r="F1577" s="23">
        <v>1</v>
      </c>
      <c r="G1577" s="23">
        <v>71</v>
      </c>
      <c r="H1577" s="23">
        <v>71</v>
      </c>
      <c r="I1577" s="23" t="s">
        <v>148</v>
      </c>
      <c r="J1577" s="23" t="s">
        <v>154</v>
      </c>
      <c r="K1577" s="23"/>
    </row>
    <row r="1578" spans="2:11" x14ac:dyDescent="0.25">
      <c r="B1578" s="25">
        <v>1576</v>
      </c>
      <c r="C1578" s="25" t="s">
        <v>3153</v>
      </c>
      <c r="D1578" s="25" t="s">
        <v>3049</v>
      </c>
      <c r="E1578" s="26" t="s">
        <v>3154</v>
      </c>
      <c r="F1578" s="25">
        <v>1</v>
      </c>
      <c r="G1578" s="25">
        <v>72</v>
      </c>
      <c r="H1578" s="25">
        <v>72</v>
      </c>
      <c r="I1578" s="25" t="s">
        <v>148</v>
      </c>
      <c r="J1578" s="25" t="s">
        <v>154</v>
      </c>
      <c r="K1578" s="25"/>
    </row>
    <row r="1579" spans="2:11" x14ac:dyDescent="0.25">
      <c r="B1579" s="23">
        <v>1577</v>
      </c>
      <c r="C1579" s="23" t="s">
        <v>3155</v>
      </c>
      <c r="D1579" s="23" t="s">
        <v>3049</v>
      </c>
      <c r="E1579" s="24" t="s">
        <v>3156</v>
      </c>
      <c r="F1579" s="23">
        <v>1</v>
      </c>
      <c r="G1579" s="23">
        <v>73</v>
      </c>
      <c r="H1579" s="23">
        <v>73</v>
      </c>
      <c r="I1579" s="23" t="s">
        <v>148</v>
      </c>
      <c r="J1579" s="23" t="s">
        <v>154</v>
      </c>
      <c r="K1579" s="23"/>
    </row>
    <row r="1580" spans="2:11" x14ac:dyDescent="0.25">
      <c r="B1580" s="25">
        <v>1578</v>
      </c>
      <c r="C1580" s="25" t="s">
        <v>3157</v>
      </c>
      <c r="D1580" s="25" t="s">
        <v>3049</v>
      </c>
      <c r="E1580" s="26" t="s">
        <v>3158</v>
      </c>
      <c r="F1580" s="25">
        <v>1</v>
      </c>
      <c r="G1580" s="25">
        <v>74</v>
      </c>
      <c r="H1580" s="25">
        <v>74</v>
      </c>
      <c r="I1580" s="25" t="s">
        <v>148</v>
      </c>
      <c r="J1580" s="25" t="s">
        <v>154</v>
      </c>
      <c r="K1580" s="25"/>
    </row>
    <row r="1581" spans="2:11" x14ac:dyDescent="0.25">
      <c r="B1581" s="23">
        <v>1579</v>
      </c>
      <c r="C1581" s="23" t="s">
        <v>3159</v>
      </c>
      <c r="D1581" s="23" t="s">
        <v>3049</v>
      </c>
      <c r="E1581" s="24" t="s">
        <v>3160</v>
      </c>
      <c r="F1581" s="23">
        <v>1</v>
      </c>
      <c r="G1581" s="23">
        <v>75</v>
      </c>
      <c r="H1581" s="23">
        <v>75</v>
      </c>
      <c r="I1581" s="23" t="s">
        <v>148</v>
      </c>
      <c r="J1581" s="23" t="s">
        <v>154</v>
      </c>
      <c r="K1581" s="23"/>
    </row>
    <row r="1582" spans="2:11" x14ac:dyDescent="0.25">
      <c r="B1582" s="25">
        <v>1580</v>
      </c>
      <c r="C1582" s="25" t="s">
        <v>3161</v>
      </c>
      <c r="D1582" s="25" t="s">
        <v>3049</v>
      </c>
      <c r="E1582" s="26" t="s">
        <v>3162</v>
      </c>
      <c r="F1582" s="25">
        <v>1</v>
      </c>
      <c r="G1582" s="25">
        <v>80</v>
      </c>
      <c r="H1582" s="25">
        <v>80</v>
      </c>
      <c r="I1582" s="25" t="s">
        <v>148</v>
      </c>
      <c r="J1582" s="25" t="s">
        <v>154</v>
      </c>
      <c r="K1582" s="25"/>
    </row>
    <row r="1583" spans="2:11" x14ac:dyDescent="0.25">
      <c r="B1583" s="23">
        <v>1581</v>
      </c>
      <c r="C1583" s="23" t="s">
        <v>3163</v>
      </c>
      <c r="D1583" s="23" t="s">
        <v>3049</v>
      </c>
      <c r="E1583" s="24" t="s">
        <v>3164</v>
      </c>
      <c r="F1583" s="23">
        <v>1</v>
      </c>
      <c r="G1583" s="23">
        <v>90</v>
      </c>
      <c r="H1583" s="23">
        <v>90</v>
      </c>
      <c r="I1583" s="23" t="s">
        <v>148</v>
      </c>
      <c r="J1583" s="23" t="s">
        <v>154</v>
      </c>
      <c r="K1583" s="23"/>
    </row>
    <row r="1584" spans="2:11" x14ac:dyDescent="0.25">
      <c r="B1584" s="25">
        <v>1582</v>
      </c>
      <c r="C1584" s="25" t="s">
        <v>3165</v>
      </c>
      <c r="D1584" s="25" t="s">
        <v>3049</v>
      </c>
      <c r="E1584" s="26" t="s">
        <v>3166</v>
      </c>
      <c r="F1584" s="25">
        <v>1</v>
      </c>
      <c r="G1584" s="25">
        <v>100</v>
      </c>
      <c r="H1584" s="25">
        <v>100</v>
      </c>
      <c r="I1584" s="25" t="s">
        <v>148</v>
      </c>
      <c r="J1584" s="25" t="s">
        <v>154</v>
      </c>
      <c r="K1584" s="25"/>
    </row>
    <row r="1585" spans="2:11" x14ac:dyDescent="0.25">
      <c r="B1585" s="23">
        <v>1583</v>
      </c>
      <c r="C1585" s="23" t="s">
        <v>3167</v>
      </c>
      <c r="D1585" s="23" t="s">
        <v>3049</v>
      </c>
      <c r="E1585" s="24" t="s">
        <v>3168</v>
      </c>
      <c r="F1585" s="23">
        <v>1</v>
      </c>
      <c r="G1585" s="23">
        <v>150</v>
      </c>
      <c r="H1585" s="23">
        <v>150</v>
      </c>
      <c r="I1585" s="23" t="s">
        <v>148</v>
      </c>
      <c r="J1585" s="23" t="s">
        <v>154</v>
      </c>
      <c r="K1585" s="23"/>
    </row>
    <row r="1586" spans="2:11" x14ac:dyDescent="0.25">
      <c r="B1586" s="25">
        <v>1584</v>
      </c>
      <c r="C1586" s="25" t="s">
        <v>3169</v>
      </c>
      <c r="D1586" s="25" t="s">
        <v>3049</v>
      </c>
      <c r="E1586" s="26" t="s">
        <v>3170</v>
      </c>
      <c r="F1586" s="25">
        <v>1</v>
      </c>
      <c r="G1586" s="25">
        <v>250</v>
      </c>
      <c r="H1586" s="25">
        <v>250</v>
      </c>
      <c r="I1586" s="25" t="s">
        <v>148</v>
      </c>
      <c r="J1586" s="25" t="s">
        <v>154</v>
      </c>
      <c r="K1586" s="25"/>
    </row>
    <row r="1587" spans="2:11" x14ac:dyDescent="0.25">
      <c r="B1587" s="23">
        <v>1585</v>
      </c>
      <c r="C1587" s="23" t="s">
        <v>3171</v>
      </c>
      <c r="D1587" s="23" t="s">
        <v>3049</v>
      </c>
      <c r="E1587" s="24" t="s">
        <v>3172</v>
      </c>
      <c r="F1587" s="23">
        <v>1</v>
      </c>
      <c r="G1587" s="23">
        <v>300</v>
      </c>
      <c r="H1587" s="23">
        <v>300</v>
      </c>
      <c r="I1587" s="23" t="s">
        <v>148</v>
      </c>
      <c r="J1587" s="23" t="s">
        <v>154</v>
      </c>
      <c r="K1587" s="23"/>
    </row>
    <row r="1588" spans="2:11" x14ac:dyDescent="0.25">
      <c r="B1588" s="25">
        <v>1586</v>
      </c>
      <c r="C1588" s="25" t="s">
        <v>3173</v>
      </c>
      <c r="D1588" s="25" t="s">
        <v>3049</v>
      </c>
      <c r="E1588" s="26" t="s">
        <v>3174</v>
      </c>
      <c r="F1588" s="25">
        <v>1</v>
      </c>
      <c r="G1588" s="25">
        <v>500</v>
      </c>
      <c r="H1588" s="25">
        <v>500</v>
      </c>
      <c r="I1588" s="25" t="s">
        <v>148</v>
      </c>
      <c r="J1588" s="25" t="s">
        <v>154</v>
      </c>
      <c r="K1588" s="25"/>
    </row>
    <row r="1589" spans="2:11" x14ac:dyDescent="0.25">
      <c r="B1589" s="23">
        <v>1587</v>
      </c>
      <c r="C1589" s="23" t="s">
        <v>3175</v>
      </c>
      <c r="D1589" s="23" t="s">
        <v>3176</v>
      </c>
      <c r="E1589" s="24" t="s">
        <v>3177</v>
      </c>
      <c r="F1589" s="23">
        <v>1</v>
      </c>
      <c r="G1589" s="23">
        <v>7.5</v>
      </c>
      <c r="H1589" s="23">
        <v>8</v>
      </c>
      <c r="I1589" s="23" t="s">
        <v>148</v>
      </c>
      <c r="J1589" s="23" t="s">
        <v>154</v>
      </c>
      <c r="K1589" s="23"/>
    </row>
    <row r="1590" spans="2:11" x14ac:dyDescent="0.25">
      <c r="B1590" s="25">
        <v>1588</v>
      </c>
      <c r="C1590" s="25" t="s">
        <v>3178</v>
      </c>
      <c r="D1590" s="25" t="s">
        <v>3176</v>
      </c>
      <c r="E1590" s="26" t="s">
        <v>3179</v>
      </c>
      <c r="F1590" s="25">
        <v>1</v>
      </c>
      <c r="G1590" s="25">
        <v>10</v>
      </c>
      <c r="H1590" s="25">
        <v>10</v>
      </c>
      <c r="I1590" s="25" t="s">
        <v>148</v>
      </c>
      <c r="J1590" s="25" t="s">
        <v>154</v>
      </c>
      <c r="K1590" s="25"/>
    </row>
    <row r="1591" spans="2:11" x14ac:dyDescent="0.25">
      <c r="B1591" s="23">
        <v>1589</v>
      </c>
      <c r="C1591" s="23" t="s">
        <v>3180</v>
      </c>
      <c r="D1591" s="23" t="s">
        <v>3176</v>
      </c>
      <c r="E1591" s="24" t="s">
        <v>3181</v>
      </c>
      <c r="F1591" s="23">
        <v>1</v>
      </c>
      <c r="G1591" s="23">
        <v>11</v>
      </c>
      <c r="H1591" s="23">
        <v>11</v>
      </c>
      <c r="I1591" s="23" t="s">
        <v>148</v>
      </c>
      <c r="J1591" s="23" t="s">
        <v>154</v>
      </c>
      <c r="K1591" s="23"/>
    </row>
    <row r="1592" spans="2:11" x14ac:dyDescent="0.25">
      <c r="B1592" s="25">
        <v>1590</v>
      </c>
      <c r="C1592" s="25" t="s">
        <v>3182</v>
      </c>
      <c r="D1592" s="25" t="s">
        <v>3176</v>
      </c>
      <c r="E1592" s="26" t="s">
        <v>3183</v>
      </c>
      <c r="F1592" s="25">
        <v>1</v>
      </c>
      <c r="G1592" s="25">
        <v>12</v>
      </c>
      <c r="H1592" s="25">
        <v>12</v>
      </c>
      <c r="I1592" s="25" t="s">
        <v>148</v>
      </c>
      <c r="J1592" s="25" t="s">
        <v>154</v>
      </c>
      <c r="K1592" s="25"/>
    </row>
    <row r="1593" spans="2:11" x14ac:dyDescent="0.25">
      <c r="B1593" s="23">
        <v>1591</v>
      </c>
      <c r="C1593" s="23" t="s">
        <v>3184</v>
      </c>
      <c r="D1593" s="23" t="s">
        <v>3176</v>
      </c>
      <c r="E1593" s="24" t="s">
        <v>3185</v>
      </c>
      <c r="F1593" s="23">
        <v>1</v>
      </c>
      <c r="G1593" s="23">
        <v>13</v>
      </c>
      <c r="H1593" s="23">
        <v>13</v>
      </c>
      <c r="I1593" s="23" t="s">
        <v>148</v>
      </c>
      <c r="J1593" s="23" t="s">
        <v>154</v>
      </c>
      <c r="K1593" s="23"/>
    </row>
    <row r="1594" spans="2:11" x14ac:dyDescent="0.25">
      <c r="B1594" s="25">
        <v>1592</v>
      </c>
      <c r="C1594" s="25" t="s">
        <v>3186</v>
      </c>
      <c r="D1594" s="25" t="s">
        <v>3176</v>
      </c>
      <c r="E1594" s="26" t="s">
        <v>3187</v>
      </c>
      <c r="F1594" s="25">
        <v>1</v>
      </c>
      <c r="G1594" s="25">
        <v>14</v>
      </c>
      <c r="H1594" s="25">
        <v>14</v>
      </c>
      <c r="I1594" s="25" t="s">
        <v>148</v>
      </c>
      <c r="J1594" s="25" t="s">
        <v>154</v>
      </c>
      <c r="K1594" s="25"/>
    </row>
    <row r="1595" spans="2:11" x14ac:dyDescent="0.25">
      <c r="B1595" s="23">
        <v>1593</v>
      </c>
      <c r="C1595" s="23" t="s">
        <v>3188</v>
      </c>
      <c r="D1595" s="23" t="s">
        <v>3176</v>
      </c>
      <c r="E1595" s="24" t="s">
        <v>3189</v>
      </c>
      <c r="F1595" s="23">
        <v>1</v>
      </c>
      <c r="G1595" s="23">
        <v>15</v>
      </c>
      <c r="H1595" s="23">
        <v>15</v>
      </c>
      <c r="I1595" s="23" t="s">
        <v>148</v>
      </c>
      <c r="J1595" s="23" t="s">
        <v>154</v>
      </c>
      <c r="K1595" s="23"/>
    </row>
    <row r="1596" spans="2:11" x14ac:dyDescent="0.25">
      <c r="B1596" s="25">
        <v>1594</v>
      </c>
      <c r="C1596" s="25" t="s">
        <v>3190</v>
      </c>
      <c r="D1596" s="25" t="s">
        <v>3176</v>
      </c>
      <c r="E1596" s="26" t="s">
        <v>3191</v>
      </c>
      <c r="F1596" s="25">
        <v>1</v>
      </c>
      <c r="G1596" s="25">
        <v>16</v>
      </c>
      <c r="H1596" s="25">
        <v>16</v>
      </c>
      <c r="I1596" s="25" t="s">
        <v>148</v>
      </c>
      <c r="J1596" s="25" t="s">
        <v>154</v>
      </c>
      <c r="K1596" s="25"/>
    </row>
    <row r="1597" spans="2:11" x14ac:dyDescent="0.25">
      <c r="B1597" s="23">
        <v>1595</v>
      </c>
      <c r="C1597" s="23" t="s">
        <v>3192</v>
      </c>
      <c r="D1597" s="23" t="s">
        <v>3176</v>
      </c>
      <c r="E1597" s="24" t="s">
        <v>3193</v>
      </c>
      <c r="F1597" s="23">
        <v>1</v>
      </c>
      <c r="G1597" s="23">
        <v>17</v>
      </c>
      <c r="H1597" s="23">
        <v>17</v>
      </c>
      <c r="I1597" s="23" t="s">
        <v>148</v>
      </c>
      <c r="J1597" s="23" t="s">
        <v>154</v>
      </c>
      <c r="K1597" s="23"/>
    </row>
    <row r="1598" spans="2:11" x14ac:dyDescent="0.25">
      <c r="B1598" s="25">
        <v>1596</v>
      </c>
      <c r="C1598" s="25" t="s">
        <v>3194</v>
      </c>
      <c r="D1598" s="25" t="s">
        <v>3176</v>
      </c>
      <c r="E1598" s="26" t="s">
        <v>3195</v>
      </c>
      <c r="F1598" s="25">
        <v>1</v>
      </c>
      <c r="G1598" s="25">
        <v>18</v>
      </c>
      <c r="H1598" s="25">
        <v>18</v>
      </c>
      <c r="I1598" s="25" t="s">
        <v>148</v>
      </c>
      <c r="J1598" s="25" t="s">
        <v>154</v>
      </c>
      <c r="K1598" s="25"/>
    </row>
    <row r="1599" spans="2:11" x14ac:dyDescent="0.25">
      <c r="B1599" s="23">
        <v>1597</v>
      </c>
      <c r="C1599" s="23" t="s">
        <v>3196</v>
      </c>
      <c r="D1599" s="23" t="s">
        <v>3176</v>
      </c>
      <c r="E1599" s="24" t="s">
        <v>3197</v>
      </c>
      <c r="F1599" s="23">
        <v>1</v>
      </c>
      <c r="G1599" s="23">
        <v>19</v>
      </c>
      <c r="H1599" s="23">
        <v>19</v>
      </c>
      <c r="I1599" s="23" t="s">
        <v>148</v>
      </c>
      <c r="J1599" s="23" t="s">
        <v>154</v>
      </c>
      <c r="K1599" s="23"/>
    </row>
    <row r="1600" spans="2:11" x14ac:dyDescent="0.25">
      <c r="B1600" s="25">
        <v>1598</v>
      </c>
      <c r="C1600" s="25" t="s">
        <v>3198</v>
      </c>
      <c r="D1600" s="25" t="s">
        <v>3176</v>
      </c>
      <c r="E1600" s="26" t="s">
        <v>3199</v>
      </c>
      <c r="F1600" s="25">
        <v>1</v>
      </c>
      <c r="G1600" s="25">
        <v>20</v>
      </c>
      <c r="H1600" s="25">
        <v>20</v>
      </c>
      <c r="I1600" s="25" t="s">
        <v>148</v>
      </c>
      <c r="J1600" s="25" t="s">
        <v>154</v>
      </c>
      <c r="K1600" s="25"/>
    </row>
    <row r="1601" spans="2:11" x14ac:dyDescent="0.25">
      <c r="B1601" s="23">
        <v>1599</v>
      </c>
      <c r="C1601" s="23" t="s">
        <v>3200</v>
      </c>
      <c r="D1601" s="23" t="s">
        <v>3176</v>
      </c>
      <c r="E1601" s="24" t="s">
        <v>3201</v>
      </c>
      <c r="F1601" s="23">
        <v>1</v>
      </c>
      <c r="G1601" s="23">
        <v>21</v>
      </c>
      <c r="H1601" s="23">
        <v>21</v>
      </c>
      <c r="I1601" s="23" t="s">
        <v>148</v>
      </c>
      <c r="J1601" s="23" t="s">
        <v>154</v>
      </c>
      <c r="K1601" s="23"/>
    </row>
    <row r="1602" spans="2:11" x14ac:dyDescent="0.25">
      <c r="B1602" s="25">
        <v>1600</v>
      </c>
      <c r="C1602" s="25" t="s">
        <v>3202</v>
      </c>
      <c r="D1602" s="25" t="s">
        <v>3176</v>
      </c>
      <c r="E1602" s="26" t="s">
        <v>3203</v>
      </c>
      <c r="F1602" s="25">
        <v>1</v>
      </c>
      <c r="G1602" s="25">
        <v>22</v>
      </c>
      <c r="H1602" s="25">
        <v>22</v>
      </c>
      <c r="I1602" s="25" t="s">
        <v>148</v>
      </c>
      <c r="J1602" s="25" t="s">
        <v>154</v>
      </c>
      <c r="K1602" s="25"/>
    </row>
    <row r="1603" spans="2:11" x14ac:dyDescent="0.25">
      <c r="B1603" s="23">
        <v>1601</v>
      </c>
      <c r="C1603" s="23" t="s">
        <v>3204</v>
      </c>
      <c r="D1603" s="23" t="s">
        <v>3176</v>
      </c>
      <c r="E1603" s="24" t="s">
        <v>3205</v>
      </c>
      <c r="F1603" s="23">
        <v>1</v>
      </c>
      <c r="G1603" s="23">
        <v>23</v>
      </c>
      <c r="H1603" s="23">
        <v>23</v>
      </c>
      <c r="I1603" s="23" t="s">
        <v>148</v>
      </c>
      <c r="J1603" s="23" t="s">
        <v>154</v>
      </c>
      <c r="K1603" s="23"/>
    </row>
    <row r="1604" spans="2:11" x14ac:dyDescent="0.25">
      <c r="B1604" s="25">
        <v>1602</v>
      </c>
      <c r="C1604" s="25" t="s">
        <v>3206</v>
      </c>
      <c r="D1604" s="25" t="s">
        <v>3176</v>
      </c>
      <c r="E1604" s="26" t="s">
        <v>3207</v>
      </c>
      <c r="F1604" s="25">
        <v>1</v>
      </c>
      <c r="G1604" s="25">
        <v>24</v>
      </c>
      <c r="H1604" s="25">
        <v>24</v>
      </c>
      <c r="I1604" s="25" t="s">
        <v>148</v>
      </c>
      <c r="J1604" s="25" t="s">
        <v>154</v>
      </c>
      <c r="K1604" s="25"/>
    </row>
    <row r="1605" spans="2:11" x14ac:dyDescent="0.25">
      <c r="B1605" s="23">
        <v>1603</v>
      </c>
      <c r="C1605" s="23" t="s">
        <v>3208</v>
      </c>
      <c r="D1605" s="23" t="s">
        <v>3176</v>
      </c>
      <c r="E1605" s="24" t="s">
        <v>3209</v>
      </c>
      <c r="F1605" s="23">
        <v>1</v>
      </c>
      <c r="G1605" s="23">
        <v>25</v>
      </c>
      <c r="H1605" s="23">
        <v>25</v>
      </c>
      <c r="I1605" s="23" t="s">
        <v>148</v>
      </c>
      <c r="J1605" s="23" t="s">
        <v>154</v>
      </c>
      <c r="K1605" s="23"/>
    </row>
    <row r="1606" spans="2:11" x14ac:dyDescent="0.25">
      <c r="B1606" s="25">
        <v>1604</v>
      </c>
      <c r="C1606" s="25" t="s">
        <v>3210</v>
      </c>
      <c r="D1606" s="25" t="s">
        <v>3176</v>
      </c>
      <c r="E1606" s="26" t="s">
        <v>3211</v>
      </c>
      <c r="F1606" s="25">
        <v>1</v>
      </c>
      <c r="G1606" s="25">
        <v>26</v>
      </c>
      <c r="H1606" s="25">
        <v>26</v>
      </c>
      <c r="I1606" s="25" t="s">
        <v>148</v>
      </c>
      <c r="J1606" s="25" t="s">
        <v>154</v>
      </c>
      <c r="K1606" s="25"/>
    </row>
    <row r="1607" spans="2:11" x14ac:dyDescent="0.25">
      <c r="B1607" s="23">
        <v>1605</v>
      </c>
      <c r="C1607" s="23" t="s">
        <v>3212</v>
      </c>
      <c r="D1607" s="23" t="s">
        <v>3176</v>
      </c>
      <c r="E1607" s="24" t="s">
        <v>3213</v>
      </c>
      <c r="F1607" s="23">
        <v>1</v>
      </c>
      <c r="G1607" s="23">
        <v>27</v>
      </c>
      <c r="H1607" s="23">
        <v>27</v>
      </c>
      <c r="I1607" s="23" t="s">
        <v>148</v>
      </c>
      <c r="J1607" s="23" t="s">
        <v>154</v>
      </c>
      <c r="K1607" s="23"/>
    </row>
    <row r="1608" spans="2:11" x14ac:dyDescent="0.25">
      <c r="B1608" s="25">
        <v>1606</v>
      </c>
      <c r="C1608" s="25" t="s">
        <v>3214</v>
      </c>
      <c r="D1608" s="25" t="s">
        <v>3176</v>
      </c>
      <c r="E1608" s="26" t="s">
        <v>3215</v>
      </c>
      <c r="F1608" s="25">
        <v>1</v>
      </c>
      <c r="G1608" s="25">
        <v>28</v>
      </c>
      <c r="H1608" s="25">
        <v>28</v>
      </c>
      <c r="I1608" s="25" t="s">
        <v>148</v>
      </c>
      <c r="J1608" s="25" t="s">
        <v>154</v>
      </c>
      <c r="K1608" s="25"/>
    </row>
    <row r="1609" spans="2:11" x14ac:dyDescent="0.25">
      <c r="B1609" s="23">
        <v>1607</v>
      </c>
      <c r="C1609" s="23" t="s">
        <v>3216</v>
      </c>
      <c r="D1609" s="23" t="s">
        <v>3176</v>
      </c>
      <c r="E1609" s="24" t="s">
        <v>3217</v>
      </c>
      <c r="F1609" s="23">
        <v>1</v>
      </c>
      <c r="G1609" s="23">
        <v>29</v>
      </c>
      <c r="H1609" s="23">
        <v>29</v>
      </c>
      <c r="I1609" s="23" t="s">
        <v>148</v>
      </c>
      <c r="J1609" s="23" t="s">
        <v>154</v>
      </c>
      <c r="K1609" s="23"/>
    </row>
    <row r="1610" spans="2:11" x14ac:dyDescent="0.25">
      <c r="B1610" s="25">
        <v>1608</v>
      </c>
      <c r="C1610" s="25" t="s">
        <v>3218</v>
      </c>
      <c r="D1610" s="25" t="s">
        <v>3176</v>
      </c>
      <c r="E1610" s="26" t="s">
        <v>3219</v>
      </c>
      <c r="F1610" s="25">
        <v>1</v>
      </c>
      <c r="G1610" s="25">
        <v>30</v>
      </c>
      <c r="H1610" s="25">
        <v>30</v>
      </c>
      <c r="I1610" s="25" t="s">
        <v>148</v>
      </c>
      <c r="J1610" s="25" t="s">
        <v>154</v>
      </c>
      <c r="K1610" s="25"/>
    </row>
    <row r="1611" spans="2:11" x14ac:dyDescent="0.25">
      <c r="B1611" s="23">
        <v>1609</v>
      </c>
      <c r="C1611" s="23" t="s">
        <v>3220</v>
      </c>
      <c r="D1611" s="23" t="s">
        <v>3176</v>
      </c>
      <c r="E1611" s="24" t="s">
        <v>3221</v>
      </c>
      <c r="F1611" s="23">
        <v>1</v>
      </c>
      <c r="G1611" s="23">
        <v>31</v>
      </c>
      <c r="H1611" s="23">
        <v>31</v>
      </c>
      <c r="I1611" s="23" t="s">
        <v>148</v>
      </c>
      <c r="J1611" s="23" t="s">
        <v>154</v>
      </c>
      <c r="K1611" s="23"/>
    </row>
    <row r="1612" spans="2:11" x14ac:dyDescent="0.25">
      <c r="B1612" s="25">
        <v>1610</v>
      </c>
      <c r="C1612" s="25" t="s">
        <v>3222</v>
      </c>
      <c r="D1612" s="25" t="s">
        <v>3176</v>
      </c>
      <c r="E1612" s="26" t="s">
        <v>3223</v>
      </c>
      <c r="F1612" s="25">
        <v>1</v>
      </c>
      <c r="G1612" s="25">
        <v>32</v>
      </c>
      <c r="H1612" s="25">
        <v>32</v>
      </c>
      <c r="I1612" s="25" t="s">
        <v>148</v>
      </c>
      <c r="J1612" s="25" t="s">
        <v>154</v>
      </c>
      <c r="K1612" s="25"/>
    </row>
    <row r="1613" spans="2:11" x14ac:dyDescent="0.25">
      <c r="B1613" s="23">
        <v>1611</v>
      </c>
      <c r="C1613" s="23" t="s">
        <v>3224</v>
      </c>
      <c r="D1613" s="23" t="s">
        <v>3176</v>
      </c>
      <c r="E1613" s="24" t="s">
        <v>3225</v>
      </c>
      <c r="F1613" s="23">
        <v>1</v>
      </c>
      <c r="G1613" s="23">
        <v>33</v>
      </c>
      <c r="H1613" s="23">
        <v>33</v>
      </c>
      <c r="I1613" s="23" t="s">
        <v>148</v>
      </c>
      <c r="J1613" s="23" t="s">
        <v>154</v>
      </c>
      <c r="K1613" s="23"/>
    </row>
    <row r="1614" spans="2:11" x14ac:dyDescent="0.25">
      <c r="B1614" s="25">
        <v>1612</v>
      </c>
      <c r="C1614" s="25" t="s">
        <v>3226</v>
      </c>
      <c r="D1614" s="25" t="s">
        <v>3176</v>
      </c>
      <c r="E1614" s="26" t="s">
        <v>3227</v>
      </c>
      <c r="F1614" s="25">
        <v>1</v>
      </c>
      <c r="G1614" s="25">
        <v>34</v>
      </c>
      <c r="H1614" s="25">
        <v>34</v>
      </c>
      <c r="I1614" s="25" t="s">
        <v>148</v>
      </c>
      <c r="J1614" s="25" t="s">
        <v>154</v>
      </c>
      <c r="K1614" s="25"/>
    </row>
    <row r="1615" spans="2:11" x14ac:dyDescent="0.25">
      <c r="B1615" s="23">
        <v>1613</v>
      </c>
      <c r="C1615" s="23" t="s">
        <v>3228</v>
      </c>
      <c r="D1615" s="23" t="s">
        <v>3176</v>
      </c>
      <c r="E1615" s="24" t="s">
        <v>3229</v>
      </c>
      <c r="F1615" s="23">
        <v>1</v>
      </c>
      <c r="G1615" s="23">
        <v>35</v>
      </c>
      <c r="H1615" s="23">
        <v>35</v>
      </c>
      <c r="I1615" s="23" t="s">
        <v>148</v>
      </c>
      <c r="J1615" s="23" t="s">
        <v>154</v>
      </c>
      <c r="K1615" s="23"/>
    </row>
    <row r="1616" spans="2:11" x14ac:dyDescent="0.25">
      <c r="B1616" s="25">
        <v>1614</v>
      </c>
      <c r="C1616" s="25" t="s">
        <v>3230</v>
      </c>
      <c r="D1616" s="25" t="s">
        <v>3176</v>
      </c>
      <c r="E1616" s="26" t="s">
        <v>3231</v>
      </c>
      <c r="F1616" s="25">
        <v>1</v>
      </c>
      <c r="G1616" s="25">
        <v>36</v>
      </c>
      <c r="H1616" s="25">
        <v>36</v>
      </c>
      <c r="I1616" s="25" t="s">
        <v>148</v>
      </c>
      <c r="J1616" s="25" t="s">
        <v>154</v>
      </c>
      <c r="K1616" s="25"/>
    </row>
    <row r="1617" spans="2:11" x14ac:dyDescent="0.25">
      <c r="B1617" s="23">
        <v>1615</v>
      </c>
      <c r="C1617" s="23" t="s">
        <v>3232</v>
      </c>
      <c r="D1617" s="23" t="s">
        <v>3176</v>
      </c>
      <c r="E1617" s="24" t="s">
        <v>3233</v>
      </c>
      <c r="F1617" s="23">
        <v>1</v>
      </c>
      <c r="G1617" s="23">
        <v>37</v>
      </c>
      <c r="H1617" s="23">
        <v>37</v>
      </c>
      <c r="I1617" s="23" t="s">
        <v>148</v>
      </c>
      <c r="J1617" s="23" t="s">
        <v>154</v>
      </c>
      <c r="K1617" s="23"/>
    </row>
    <row r="1618" spans="2:11" x14ac:dyDescent="0.25">
      <c r="B1618" s="25">
        <v>1616</v>
      </c>
      <c r="C1618" s="25" t="s">
        <v>3234</v>
      </c>
      <c r="D1618" s="25" t="s">
        <v>3176</v>
      </c>
      <c r="E1618" s="26" t="s">
        <v>3235</v>
      </c>
      <c r="F1618" s="25">
        <v>1</v>
      </c>
      <c r="G1618" s="25">
        <v>38</v>
      </c>
      <c r="H1618" s="25">
        <v>38</v>
      </c>
      <c r="I1618" s="25" t="s">
        <v>148</v>
      </c>
      <c r="J1618" s="25" t="s">
        <v>154</v>
      </c>
      <c r="K1618" s="25"/>
    </row>
    <row r="1619" spans="2:11" x14ac:dyDescent="0.25">
      <c r="B1619" s="23">
        <v>1617</v>
      </c>
      <c r="C1619" s="23" t="s">
        <v>3236</v>
      </c>
      <c r="D1619" s="23" t="s">
        <v>3176</v>
      </c>
      <c r="E1619" s="24" t="s">
        <v>3237</v>
      </c>
      <c r="F1619" s="23">
        <v>1</v>
      </c>
      <c r="G1619" s="23">
        <v>39</v>
      </c>
      <c r="H1619" s="23">
        <v>39</v>
      </c>
      <c r="I1619" s="23" t="s">
        <v>148</v>
      </c>
      <c r="J1619" s="23" t="s">
        <v>154</v>
      </c>
      <c r="K1619" s="23"/>
    </row>
    <row r="1620" spans="2:11" x14ac:dyDescent="0.25">
      <c r="B1620" s="25">
        <v>1618</v>
      </c>
      <c r="C1620" s="25" t="s">
        <v>3238</v>
      </c>
      <c r="D1620" s="25" t="s">
        <v>3176</v>
      </c>
      <c r="E1620" s="26" t="s">
        <v>3239</v>
      </c>
      <c r="F1620" s="25">
        <v>1</v>
      </c>
      <c r="G1620" s="25">
        <v>29</v>
      </c>
      <c r="H1620" s="25">
        <v>29</v>
      </c>
      <c r="I1620" s="25" t="s">
        <v>148</v>
      </c>
      <c r="J1620" s="25" t="s">
        <v>154</v>
      </c>
      <c r="K1620" s="25"/>
    </row>
    <row r="1621" spans="2:11" x14ac:dyDescent="0.25">
      <c r="B1621" s="23">
        <v>1619</v>
      </c>
      <c r="C1621" s="23" t="s">
        <v>3240</v>
      </c>
      <c r="D1621" s="23" t="s">
        <v>3176</v>
      </c>
      <c r="E1621" s="24" t="s">
        <v>3241</v>
      </c>
      <c r="F1621" s="23">
        <v>1</v>
      </c>
      <c r="G1621" s="23">
        <v>40</v>
      </c>
      <c r="H1621" s="23">
        <v>40</v>
      </c>
      <c r="I1621" s="23" t="s">
        <v>148</v>
      </c>
      <c r="J1621" s="23" t="s">
        <v>154</v>
      </c>
      <c r="K1621" s="23"/>
    </row>
    <row r="1622" spans="2:11" x14ac:dyDescent="0.25">
      <c r="B1622" s="25">
        <v>1620</v>
      </c>
      <c r="C1622" s="25" t="s">
        <v>3242</v>
      </c>
      <c r="D1622" s="25" t="s">
        <v>3176</v>
      </c>
      <c r="E1622" s="26" t="s">
        <v>3243</v>
      </c>
      <c r="F1622" s="25">
        <v>1</v>
      </c>
      <c r="G1622" s="25">
        <v>34</v>
      </c>
      <c r="H1622" s="25">
        <v>34</v>
      </c>
      <c r="I1622" s="25" t="s">
        <v>148</v>
      </c>
      <c r="J1622" s="25" t="s">
        <v>2694</v>
      </c>
      <c r="K1622" s="25" t="s">
        <v>3238</v>
      </c>
    </row>
    <row r="1623" spans="2:11" x14ac:dyDescent="0.25">
      <c r="B1623" s="23">
        <v>1621</v>
      </c>
      <c r="C1623" s="23" t="s">
        <v>3244</v>
      </c>
      <c r="D1623" s="23" t="s">
        <v>3176</v>
      </c>
      <c r="E1623" s="24" t="s">
        <v>3245</v>
      </c>
      <c r="F1623" s="23">
        <v>1</v>
      </c>
      <c r="G1623" s="23">
        <v>34</v>
      </c>
      <c r="H1623" s="23">
        <v>34</v>
      </c>
      <c r="I1623" s="23" t="s">
        <v>148</v>
      </c>
      <c r="J1623" s="23" t="s">
        <v>2694</v>
      </c>
      <c r="K1623" s="23" t="s">
        <v>3238</v>
      </c>
    </row>
    <row r="1624" spans="2:11" x14ac:dyDescent="0.25">
      <c r="B1624" s="25">
        <v>1622</v>
      </c>
      <c r="C1624" s="25" t="s">
        <v>3246</v>
      </c>
      <c r="D1624" s="25" t="s">
        <v>3176</v>
      </c>
      <c r="E1624" s="26" t="s">
        <v>3247</v>
      </c>
      <c r="F1624" s="25">
        <v>1</v>
      </c>
      <c r="G1624" s="25">
        <v>41</v>
      </c>
      <c r="H1624" s="25">
        <v>41</v>
      </c>
      <c r="I1624" s="25" t="s">
        <v>148</v>
      </c>
      <c r="J1624" s="25" t="s">
        <v>154</v>
      </c>
      <c r="K1624" s="25"/>
    </row>
    <row r="1625" spans="2:11" x14ac:dyDescent="0.25">
      <c r="B1625" s="23">
        <v>1623</v>
      </c>
      <c r="C1625" s="23" t="s">
        <v>3248</v>
      </c>
      <c r="D1625" s="23" t="s">
        <v>3176</v>
      </c>
      <c r="E1625" s="24" t="s">
        <v>3249</v>
      </c>
      <c r="F1625" s="23">
        <v>1</v>
      </c>
      <c r="G1625" s="23">
        <v>42</v>
      </c>
      <c r="H1625" s="23">
        <v>42</v>
      </c>
      <c r="I1625" s="23" t="s">
        <v>148</v>
      </c>
      <c r="J1625" s="23" t="s">
        <v>154</v>
      </c>
      <c r="K1625" s="23"/>
    </row>
    <row r="1626" spans="2:11" x14ac:dyDescent="0.25">
      <c r="B1626" s="25">
        <v>1624</v>
      </c>
      <c r="C1626" s="25" t="s">
        <v>3250</v>
      </c>
      <c r="D1626" s="25" t="s">
        <v>3176</v>
      </c>
      <c r="E1626" s="26" t="s">
        <v>3251</v>
      </c>
      <c r="F1626" s="25">
        <v>1</v>
      </c>
      <c r="G1626" s="25">
        <v>43</v>
      </c>
      <c r="H1626" s="25">
        <v>43</v>
      </c>
      <c r="I1626" s="25" t="s">
        <v>148</v>
      </c>
      <c r="J1626" s="25" t="s">
        <v>154</v>
      </c>
      <c r="K1626" s="25"/>
    </row>
    <row r="1627" spans="2:11" x14ac:dyDescent="0.25">
      <c r="B1627" s="23">
        <v>1625</v>
      </c>
      <c r="C1627" s="23" t="s">
        <v>3252</v>
      </c>
      <c r="D1627" s="23" t="s">
        <v>3176</v>
      </c>
      <c r="E1627" s="24" t="s">
        <v>3253</v>
      </c>
      <c r="F1627" s="23">
        <v>1</v>
      </c>
      <c r="G1627" s="23">
        <v>44</v>
      </c>
      <c r="H1627" s="23">
        <v>44</v>
      </c>
      <c r="I1627" s="23" t="s">
        <v>148</v>
      </c>
      <c r="J1627" s="23" t="s">
        <v>154</v>
      </c>
      <c r="K1627" s="23"/>
    </row>
    <row r="1628" spans="2:11" x14ac:dyDescent="0.25">
      <c r="B1628" s="25">
        <v>1626</v>
      </c>
      <c r="C1628" s="25" t="s">
        <v>3254</v>
      </c>
      <c r="D1628" s="25" t="s">
        <v>3176</v>
      </c>
      <c r="E1628" s="26" t="s">
        <v>3255</v>
      </c>
      <c r="F1628" s="25">
        <v>1</v>
      </c>
      <c r="G1628" s="25">
        <v>45</v>
      </c>
      <c r="H1628" s="25">
        <v>45</v>
      </c>
      <c r="I1628" s="25" t="s">
        <v>148</v>
      </c>
      <c r="J1628" s="25" t="s">
        <v>154</v>
      </c>
      <c r="K1628" s="25"/>
    </row>
    <row r="1629" spans="2:11" x14ac:dyDescent="0.25">
      <c r="B1629" s="23">
        <v>1627</v>
      </c>
      <c r="C1629" s="23" t="s">
        <v>3256</v>
      </c>
      <c r="D1629" s="23" t="s">
        <v>3176</v>
      </c>
      <c r="E1629" s="24" t="s">
        <v>3257</v>
      </c>
      <c r="F1629" s="23">
        <v>1</v>
      </c>
      <c r="G1629" s="23">
        <v>46</v>
      </c>
      <c r="H1629" s="23">
        <v>46</v>
      </c>
      <c r="I1629" s="23" t="s">
        <v>148</v>
      </c>
      <c r="J1629" s="23" t="s">
        <v>154</v>
      </c>
      <c r="K1629" s="23"/>
    </row>
    <row r="1630" spans="2:11" x14ac:dyDescent="0.25">
      <c r="B1630" s="25">
        <v>1628</v>
      </c>
      <c r="C1630" s="25" t="s">
        <v>3258</v>
      </c>
      <c r="D1630" s="25" t="s">
        <v>3176</v>
      </c>
      <c r="E1630" s="26" t="s">
        <v>3259</v>
      </c>
      <c r="F1630" s="25">
        <v>1</v>
      </c>
      <c r="G1630" s="25">
        <v>47</v>
      </c>
      <c r="H1630" s="25">
        <v>47</v>
      </c>
      <c r="I1630" s="25" t="s">
        <v>148</v>
      </c>
      <c r="J1630" s="25" t="s">
        <v>154</v>
      </c>
      <c r="K1630" s="25"/>
    </row>
    <row r="1631" spans="2:11" x14ac:dyDescent="0.25">
      <c r="B1631" s="23">
        <v>1629</v>
      </c>
      <c r="C1631" s="23" t="s">
        <v>3260</v>
      </c>
      <c r="D1631" s="23" t="s">
        <v>3176</v>
      </c>
      <c r="E1631" s="24" t="s">
        <v>3261</v>
      </c>
      <c r="F1631" s="23">
        <v>1</v>
      </c>
      <c r="G1631" s="23">
        <v>48</v>
      </c>
      <c r="H1631" s="23">
        <v>48</v>
      </c>
      <c r="I1631" s="23" t="s">
        <v>148</v>
      </c>
      <c r="J1631" s="23" t="s">
        <v>154</v>
      </c>
      <c r="K1631" s="23"/>
    </row>
    <row r="1632" spans="2:11" x14ac:dyDescent="0.25">
      <c r="B1632" s="25">
        <v>1630</v>
      </c>
      <c r="C1632" s="25" t="s">
        <v>3262</v>
      </c>
      <c r="D1632" s="25" t="s">
        <v>3176</v>
      </c>
      <c r="E1632" s="26" t="s">
        <v>3263</v>
      </c>
      <c r="F1632" s="25">
        <v>1</v>
      </c>
      <c r="G1632" s="25">
        <v>49</v>
      </c>
      <c r="H1632" s="25">
        <v>49</v>
      </c>
      <c r="I1632" s="25" t="s">
        <v>148</v>
      </c>
      <c r="J1632" s="25" t="s">
        <v>154</v>
      </c>
      <c r="K1632" s="25"/>
    </row>
    <row r="1633" spans="2:11" x14ac:dyDescent="0.25">
      <c r="B1633" s="23">
        <v>1631</v>
      </c>
      <c r="C1633" s="23" t="s">
        <v>3264</v>
      </c>
      <c r="D1633" s="23" t="s">
        <v>3176</v>
      </c>
      <c r="E1633" s="24" t="s">
        <v>3265</v>
      </c>
      <c r="F1633" s="23">
        <v>1</v>
      </c>
      <c r="G1633" s="23">
        <v>50</v>
      </c>
      <c r="H1633" s="23">
        <v>50</v>
      </c>
      <c r="I1633" s="23" t="s">
        <v>148</v>
      </c>
      <c r="J1633" s="23" t="s">
        <v>154</v>
      </c>
      <c r="K1633" s="23"/>
    </row>
    <row r="1634" spans="2:11" x14ac:dyDescent="0.25">
      <c r="B1634" s="25">
        <v>1632</v>
      </c>
      <c r="C1634" s="25" t="s">
        <v>3266</v>
      </c>
      <c r="D1634" s="25" t="s">
        <v>3176</v>
      </c>
      <c r="E1634" s="26" t="s">
        <v>3267</v>
      </c>
      <c r="F1634" s="25">
        <v>1</v>
      </c>
      <c r="G1634" s="25">
        <v>51</v>
      </c>
      <c r="H1634" s="25">
        <v>51</v>
      </c>
      <c r="I1634" s="25" t="s">
        <v>148</v>
      </c>
      <c r="J1634" s="25" t="s">
        <v>154</v>
      </c>
      <c r="K1634" s="25"/>
    </row>
    <row r="1635" spans="2:11" x14ac:dyDescent="0.25">
      <c r="B1635" s="23">
        <v>1633</v>
      </c>
      <c r="C1635" s="23" t="s">
        <v>3268</v>
      </c>
      <c r="D1635" s="23" t="s">
        <v>3176</v>
      </c>
      <c r="E1635" s="24" t="s">
        <v>3269</v>
      </c>
      <c r="F1635" s="23">
        <v>1</v>
      </c>
      <c r="G1635" s="23">
        <v>52</v>
      </c>
      <c r="H1635" s="23">
        <v>52</v>
      </c>
      <c r="I1635" s="23" t="s">
        <v>148</v>
      </c>
      <c r="J1635" s="23" t="s">
        <v>154</v>
      </c>
      <c r="K1635" s="23"/>
    </row>
    <row r="1636" spans="2:11" x14ac:dyDescent="0.25">
      <c r="B1636" s="25">
        <v>1634</v>
      </c>
      <c r="C1636" s="25" t="s">
        <v>3270</v>
      </c>
      <c r="D1636" s="25" t="s">
        <v>3176</v>
      </c>
      <c r="E1636" s="26" t="s">
        <v>3271</v>
      </c>
      <c r="F1636" s="25">
        <v>1</v>
      </c>
      <c r="G1636" s="25">
        <v>53</v>
      </c>
      <c r="H1636" s="25">
        <v>53</v>
      </c>
      <c r="I1636" s="25" t="s">
        <v>148</v>
      </c>
      <c r="J1636" s="25" t="s">
        <v>154</v>
      </c>
      <c r="K1636" s="25"/>
    </row>
    <row r="1637" spans="2:11" x14ac:dyDescent="0.25">
      <c r="B1637" s="23">
        <v>1635</v>
      </c>
      <c r="C1637" s="23" t="s">
        <v>3272</v>
      </c>
      <c r="D1637" s="23" t="s">
        <v>3176</v>
      </c>
      <c r="E1637" s="24" t="s">
        <v>3273</v>
      </c>
      <c r="F1637" s="23">
        <v>1</v>
      </c>
      <c r="G1637" s="23">
        <v>54</v>
      </c>
      <c r="H1637" s="23">
        <v>54</v>
      </c>
      <c r="I1637" s="23" t="s">
        <v>148</v>
      </c>
      <c r="J1637" s="23" t="s">
        <v>154</v>
      </c>
      <c r="K1637" s="23"/>
    </row>
    <row r="1638" spans="2:11" x14ac:dyDescent="0.25">
      <c r="B1638" s="25">
        <v>1636</v>
      </c>
      <c r="C1638" s="25" t="s">
        <v>3274</v>
      </c>
      <c r="D1638" s="25" t="s">
        <v>3176</v>
      </c>
      <c r="E1638" s="26" t="s">
        <v>3275</v>
      </c>
      <c r="F1638" s="25">
        <v>1</v>
      </c>
      <c r="G1638" s="25">
        <v>55</v>
      </c>
      <c r="H1638" s="25">
        <v>55</v>
      </c>
      <c r="I1638" s="25" t="s">
        <v>148</v>
      </c>
      <c r="J1638" s="25" t="s">
        <v>154</v>
      </c>
      <c r="K1638" s="25"/>
    </row>
    <row r="1639" spans="2:11" x14ac:dyDescent="0.25">
      <c r="B1639" s="23">
        <v>1637</v>
      </c>
      <c r="C1639" s="23" t="s">
        <v>3276</v>
      </c>
      <c r="D1639" s="23" t="s">
        <v>3176</v>
      </c>
      <c r="E1639" s="24" t="s">
        <v>3277</v>
      </c>
      <c r="F1639" s="23">
        <v>1</v>
      </c>
      <c r="G1639" s="23">
        <v>56</v>
      </c>
      <c r="H1639" s="23">
        <v>56</v>
      </c>
      <c r="I1639" s="23" t="s">
        <v>148</v>
      </c>
      <c r="J1639" s="23" t="s">
        <v>154</v>
      </c>
      <c r="K1639" s="23"/>
    </row>
    <row r="1640" spans="2:11" x14ac:dyDescent="0.25">
      <c r="B1640" s="25">
        <v>1638</v>
      </c>
      <c r="C1640" s="25" t="s">
        <v>3278</v>
      </c>
      <c r="D1640" s="25" t="s">
        <v>3176</v>
      </c>
      <c r="E1640" s="26" t="s">
        <v>3279</v>
      </c>
      <c r="F1640" s="25">
        <v>1</v>
      </c>
      <c r="G1640" s="25">
        <v>57</v>
      </c>
      <c r="H1640" s="25">
        <v>57</v>
      </c>
      <c r="I1640" s="25" t="s">
        <v>148</v>
      </c>
      <c r="J1640" s="25" t="s">
        <v>154</v>
      </c>
      <c r="K1640" s="25"/>
    </row>
    <row r="1641" spans="2:11" x14ac:dyDescent="0.25">
      <c r="B1641" s="23">
        <v>1639</v>
      </c>
      <c r="C1641" s="23" t="s">
        <v>3280</v>
      </c>
      <c r="D1641" s="23" t="s">
        <v>3176</v>
      </c>
      <c r="E1641" s="24" t="s">
        <v>3281</v>
      </c>
      <c r="F1641" s="23">
        <v>1</v>
      </c>
      <c r="G1641" s="23">
        <v>58</v>
      </c>
      <c r="H1641" s="23">
        <v>58</v>
      </c>
      <c r="I1641" s="23" t="s">
        <v>148</v>
      </c>
      <c r="J1641" s="23" t="s">
        <v>154</v>
      </c>
      <c r="K1641" s="23"/>
    </row>
    <row r="1642" spans="2:11" x14ac:dyDescent="0.25">
      <c r="B1642" s="25">
        <v>1640</v>
      </c>
      <c r="C1642" s="25" t="s">
        <v>3282</v>
      </c>
      <c r="D1642" s="25" t="s">
        <v>3176</v>
      </c>
      <c r="E1642" s="26" t="s">
        <v>3283</v>
      </c>
      <c r="F1642" s="25">
        <v>1</v>
      </c>
      <c r="G1642" s="25">
        <v>59</v>
      </c>
      <c r="H1642" s="25">
        <v>59</v>
      </c>
      <c r="I1642" s="25" t="s">
        <v>148</v>
      </c>
      <c r="J1642" s="25" t="s">
        <v>154</v>
      </c>
      <c r="K1642" s="25"/>
    </row>
    <row r="1643" spans="2:11" x14ac:dyDescent="0.25">
      <c r="B1643" s="23">
        <v>1641</v>
      </c>
      <c r="C1643" s="23" t="s">
        <v>3284</v>
      </c>
      <c r="D1643" s="23" t="s">
        <v>3176</v>
      </c>
      <c r="E1643" s="24" t="s">
        <v>3285</v>
      </c>
      <c r="F1643" s="23">
        <v>1</v>
      </c>
      <c r="G1643" s="23">
        <v>43</v>
      </c>
      <c r="H1643" s="23">
        <v>43</v>
      </c>
      <c r="I1643" s="23" t="s">
        <v>148</v>
      </c>
      <c r="J1643" s="23" t="s">
        <v>154</v>
      </c>
      <c r="K1643" s="23"/>
    </row>
    <row r="1644" spans="2:11" x14ac:dyDescent="0.25">
      <c r="B1644" s="25">
        <v>1642</v>
      </c>
      <c r="C1644" s="25" t="s">
        <v>3286</v>
      </c>
      <c r="D1644" s="25" t="s">
        <v>3176</v>
      </c>
      <c r="E1644" s="26" t="s">
        <v>3287</v>
      </c>
      <c r="F1644" s="25">
        <v>1</v>
      </c>
      <c r="G1644" s="25">
        <v>60</v>
      </c>
      <c r="H1644" s="25">
        <v>60</v>
      </c>
      <c r="I1644" s="25" t="s">
        <v>148</v>
      </c>
      <c r="J1644" s="25" t="s">
        <v>154</v>
      </c>
      <c r="K1644" s="25"/>
    </row>
    <row r="1645" spans="2:11" x14ac:dyDescent="0.25">
      <c r="B1645" s="23">
        <v>1643</v>
      </c>
      <c r="C1645" s="23" t="s">
        <v>3288</v>
      </c>
      <c r="D1645" s="23" t="s">
        <v>3176</v>
      </c>
      <c r="E1645" s="24" t="s">
        <v>3289</v>
      </c>
      <c r="F1645" s="23">
        <v>1</v>
      </c>
      <c r="G1645" s="23">
        <v>52</v>
      </c>
      <c r="H1645" s="23">
        <v>52</v>
      </c>
      <c r="I1645" s="23" t="s">
        <v>148</v>
      </c>
      <c r="J1645" s="23" t="s">
        <v>2694</v>
      </c>
      <c r="K1645" s="23" t="s">
        <v>3284</v>
      </c>
    </row>
    <row r="1646" spans="2:11" x14ac:dyDescent="0.25">
      <c r="B1646" s="25">
        <v>1644</v>
      </c>
      <c r="C1646" s="25" t="s">
        <v>3290</v>
      </c>
      <c r="D1646" s="25" t="s">
        <v>3176</v>
      </c>
      <c r="E1646" s="26" t="s">
        <v>3291</v>
      </c>
      <c r="F1646" s="25">
        <v>1</v>
      </c>
      <c r="G1646" s="25">
        <v>52</v>
      </c>
      <c r="H1646" s="25">
        <v>52</v>
      </c>
      <c r="I1646" s="25" t="s">
        <v>148</v>
      </c>
      <c r="J1646" s="25" t="s">
        <v>2694</v>
      </c>
      <c r="K1646" s="25" t="s">
        <v>3284</v>
      </c>
    </row>
    <row r="1647" spans="2:11" x14ac:dyDescent="0.25">
      <c r="B1647" s="23">
        <v>1645</v>
      </c>
      <c r="C1647" s="23" t="s">
        <v>3292</v>
      </c>
      <c r="D1647" s="23" t="s">
        <v>3176</v>
      </c>
      <c r="E1647" s="24" t="s">
        <v>3293</v>
      </c>
      <c r="F1647" s="23">
        <v>1</v>
      </c>
      <c r="G1647" s="23">
        <v>61</v>
      </c>
      <c r="H1647" s="23">
        <v>61</v>
      </c>
      <c r="I1647" s="23" t="s">
        <v>148</v>
      </c>
      <c r="J1647" s="23" t="s">
        <v>154</v>
      </c>
      <c r="K1647" s="23"/>
    </row>
    <row r="1648" spans="2:11" x14ac:dyDescent="0.25">
      <c r="B1648" s="25">
        <v>1646</v>
      </c>
      <c r="C1648" s="25" t="s">
        <v>3294</v>
      </c>
      <c r="D1648" s="25" t="s">
        <v>3176</v>
      </c>
      <c r="E1648" s="26" t="s">
        <v>3295</v>
      </c>
      <c r="F1648" s="25">
        <v>1</v>
      </c>
      <c r="G1648" s="25">
        <v>62</v>
      </c>
      <c r="H1648" s="25">
        <v>62</v>
      </c>
      <c r="I1648" s="25" t="s">
        <v>148</v>
      </c>
      <c r="J1648" s="25" t="s">
        <v>154</v>
      </c>
      <c r="K1648" s="25"/>
    </row>
    <row r="1649" spans="2:11" x14ac:dyDescent="0.25">
      <c r="B1649" s="23">
        <v>1647</v>
      </c>
      <c r="C1649" s="23" t="s">
        <v>3296</v>
      </c>
      <c r="D1649" s="23" t="s">
        <v>3176</v>
      </c>
      <c r="E1649" s="24" t="s">
        <v>3297</v>
      </c>
      <c r="F1649" s="23">
        <v>1</v>
      </c>
      <c r="G1649" s="23">
        <v>63</v>
      </c>
      <c r="H1649" s="23">
        <v>63</v>
      </c>
      <c r="I1649" s="23" t="s">
        <v>148</v>
      </c>
      <c r="J1649" s="23" t="s">
        <v>154</v>
      </c>
      <c r="K1649" s="23"/>
    </row>
    <row r="1650" spans="2:11" x14ac:dyDescent="0.25">
      <c r="B1650" s="25">
        <v>1648</v>
      </c>
      <c r="C1650" s="25" t="s">
        <v>3298</v>
      </c>
      <c r="D1650" s="25" t="s">
        <v>3176</v>
      </c>
      <c r="E1650" s="26" t="s">
        <v>3299</v>
      </c>
      <c r="F1650" s="25">
        <v>1</v>
      </c>
      <c r="G1650" s="25">
        <v>64</v>
      </c>
      <c r="H1650" s="25">
        <v>64</v>
      </c>
      <c r="I1650" s="25" t="s">
        <v>148</v>
      </c>
      <c r="J1650" s="25" t="s">
        <v>154</v>
      </c>
      <c r="K1650" s="25"/>
    </row>
    <row r="1651" spans="2:11" x14ac:dyDescent="0.25">
      <c r="B1651" s="23">
        <v>1649</v>
      </c>
      <c r="C1651" s="23" t="s">
        <v>3300</v>
      </c>
      <c r="D1651" s="23" t="s">
        <v>3176</v>
      </c>
      <c r="E1651" s="24" t="s">
        <v>3301</v>
      </c>
      <c r="F1651" s="23">
        <v>1</v>
      </c>
      <c r="G1651" s="23">
        <v>65</v>
      </c>
      <c r="H1651" s="23">
        <v>65</v>
      </c>
      <c r="I1651" s="23" t="s">
        <v>148</v>
      </c>
      <c r="J1651" s="23" t="s">
        <v>154</v>
      </c>
      <c r="K1651" s="23"/>
    </row>
    <row r="1652" spans="2:11" x14ac:dyDescent="0.25">
      <c r="B1652" s="25">
        <v>1650</v>
      </c>
      <c r="C1652" s="25" t="s">
        <v>3302</v>
      </c>
      <c r="D1652" s="25" t="s">
        <v>3176</v>
      </c>
      <c r="E1652" s="26" t="s">
        <v>3303</v>
      </c>
      <c r="F1652" s="25">
        <v>1</v>
      </c>
      <c r="G1652" s="25">
        <v>66</v>
      </c>
      <c r="H1652" s="25">
        <v>66</v>
      </c>
      <c r="I1652" s="25" t="s">
        <v>148</v>
      </c>
      <c r="J1652" s="25" t="s">
        <v>154</v>
      </c>
      <c r="K1652" s="25"/>
    </row>
    <row r="1653" spans="2:11" x14ac:dyDescent="0.25">
      <c r="B1653" s="23">
        <v>1651</v>
      </c>
      <c r="C1653" s="23" t="s">
        <v>3304</v>
      </c>
      <c r="D1653" s="23" t="s">
        <v>3176</v>
      </c>
      <c r="E1653" s="24" t="s">
        <v>3305</v>
      </c>
      <c r="F1653" s="23">
        <v>1</v>
      </c>
      <c r="G1653" s="23">
        <v>67</v>
      </c>
      <c r="H1653" s="23">
        <v>67</v>
      </c>
      <c r="I1653" s="23" t="s">
        <v>148</v>
      </c>
      <c r="J1653" s="23" t="s">
        <v>154</v>
      </c>
      <c r="K1653" s="23"/>
    </row>
    <row r="1654" spans="2:11" x14ac:dyDescent="0.25">
      <c r="B1654" s="25">
        <v>1652</v>
      </c>
      <c r="C1654" s="25" t="s">
        <v>3306</v>
      </c>
      <c r="D1654" s="25" t="s">
        <v>3176</v>
      </c>
      <c r="E1654" s="26" t="s">
        <v>3307</v>
      </c>
      <c r="F1654" s="25">
        <v>1</v>
      </c>
      <c r="G1654" s="25">
        <v>68</v>
      </c>
      <c r="H1654" s="25">
        <v>68</v>
      </c>
      <c r="I1654" s="25" t="s">
        <v>148</v>
      </c>
      <c r="J1654" s="25" t="s">
        <v>154</v>
      </c>
      <c r="K1654" s="25"/>
    </row>
    <row r="1655" spans="2:11" x14ac:dyDescent="0.25">
      <c r="B1655" s="23">
        <v>1653</v>
      </c>
      <c r="C1655" s="23" t="s">
        <v>3308</v>
      </c>
      <c r="D1655" s="23" t="s">
        <v>3176</v>
      </c>
      <c r="E1655" s="24" t="s">
        <v>3309</v>
      </c>
      <c r="F1655" s="23">
        <v>1</v>
      </c>
      <c r="G1655" s="23">
        <v>69</v>
      </c>
      <c r="H1655" s="23">
        <v>69</v>
      </c>
      <c r="I1655" s="23" t="s">
        <v>148</v>
      </c>
      <c r="J1655" s="23" t="s">
        <v>154</v>
      </c>
      <c r="K1655" s="23"/>
    </row>
    <row r="1656" spans="2:11" x14ac:dyDescent="0.25">
      <c r="B1656" s="25">
        <v>1654</v>
      </c>
      <c r="C1656" s="25" t="s">
        <v>3310</v>
      </c>
      <c r="D1656" s="25" t="s">
        <v>3176</v>
      </c>
      <c r="E1656" s="26" t="s">
        <v>3311</v>
      </c>
      <c r="F1656" s="25">
        <v>1</v>
      </c>
      <c r="G1656" s="25">
        <v>70</v>
      </c>
      <c r="H1656" s="25">
        <v>70</v>
      </c>
      <c r="I1656" s="25" t="s">
        <v>148</v>
      </c>
      <c r="J1656" s="25" t="s">
        <v>154</v>
      </c>
      <c r="K1656" s="25"/>
    </row>
    <row r="1657" spans="2:11" x14ac:dyDescent="0.25">
      <c r="B1657" s="23">
        <v>1655</v>
      </c>
      <c r="C1657" s="23" t="s">
        <v>3312</v>
      </c>
      <c r="D1657" s="23" t="s">
        <v>3176</v>
      </c>
      <c r="E1657" s="24" t="s">
        <v>3313</v>
      </c>
      <c r="F1657" s="23">
        <v>1</v>
      </c>
      <c r="G1657" s="23">
        <v>71</v>
      </c>
      <c r="H1657" s="23">
        <v>71</v>
      </c>
      <c r="I1657" s="23" t="s">
        <v>148</v>
      </c>
      <c r="J1657" s="23" t="s">
        <v>154</v>
      </c>
      <c r="K1657" s="23"/>
    </row>
    <row r="1658" spans="2:11" x14ac:dyDescent="0.25">
      <c r="B1658" s="25">
        <v>1656</v>
      </c>
      <c r="C1658" s="25" t="s">
        <v>3314</v>
      </c>
      <c r="D1658" s="25" t="s">
        <v>3176</v>
      </c>
      <c r="E1658" s="26" t="s">
        <v>3315</v>
      </c>
      <c r="F1658" s="25">
        <v>1</v>
      </c>
      <c r="G1658" s="25">
        <v>72</v>
      </c>
      <c r="H1658" s="25">
        <v>72</v>
      </c>
      <c r="I1658" s="25" t="s">
        <v>148</v>
      </c>
      <c r="J1658" s="25" t="s">
        <v>154</v>
      </c>
      <c r="K1658" s="25"/>
    </row>
    <row r="1659" spans="2:11" x14ac:dyDescent="0.25">
      <c r="B1659" s="23">
        <v>1657</v>
      </c>
      <c r="C1659" s="23" t="s">
        <v>3316</v>
      </c>
      <c r="D1659" s="23" t="s">
        <v>3176</v>
      </c>
      <c r="E1659" s="24" t="s">
        <v>3317</v>
      </c>
      <c r="F1659" s="23">
        <v>1</v>
      </c>
      <c r="G1659" s="23">
        <v>73</v>
      </c>
      <c r="H1659" s="23">
        <v>73</v>
      </c>
      <c r="I1659" s="23" t="s">
        <v>148</v>
      </c>
      <c r="J1659" s="23" t="s">
        <v>154</v>
      </c>
      <c r="K1659" s="23"/>
    </row>
    <row r="1660" spans="2:11" x14ac:dyDescent="0.25">
      <c r="B1660" s="25">
        <v>1658</v>
      </c>
      <c r="C1660" s="25" t="s">
        <v>3318</v>
      </c>
      <c r="D1660" s="25" t="s">
        <v>3176</v>
      </c>
      <c r="E1660" s="26" t="s">
        <v>3319</v>
      </c>
      <c r="F1660" s="25">
        <v>1</v>
      </c>
      <c r="G1660" s="25">
        <v>74</v>
      </c>
      <c r="H1660" s="25">
        <v>74</v>
      </c>
      <c r="I1660" s="25" t="s">
        <v>148</v>
      </c>
      <c r="J1660" s="25" t="s">
        <v>154</v>
      </c>
      <c r="K1660" s="25"/>
    </row>
    <row r="1661" spans="2:11" x14ac:dyDescent="0.25">
      <c r="B1661" s="23">
        <v>1659</v>
      </c>
      <c r="C1661" s="23" t="s">
        <v>3320</v>
      </c>
      <c r="D1661" s="23" t="s">
        <v>3176</v>
      </c>
      <c r="E1661" s="24" t="s">
        <v>3321</v>
      </c>
      <c r="F1661" s="23">
        <v>1</v>
      </c>
      <c r="G1661" s="23">
        <v>53</v>
      </c>
      <c r="H1661" s="23">
        <v>53</v>
      </c>
      <c r="I1661" s="23" t="s">
        <v>148</v>
      </c>
      <c r="J1661" s="23" t="s">
        <v>154</v>
      </c>
      <c r="K1661" s="23"/>
    </row>
    <row r="1662" spans="2:11" x14ac:dyDescent="0.25">
      <c r="B1662" s="25">
        <v>1660</v>
      </c>
      <c r="C1662" s="25" t="s">
        <v>3322</v>
      </c>
      <c r="D1662" s="25" t="s">
        <v>3176</v>
      </c>
      <c r="E1662" s="26" t="s">
        <v>3323</v>
      </c>
      <c r="F1662" s="25">
        <v>1</v>
      </c>
      <c r="G1662" s="25">
        <v>75</v>
      </c>
      <c r="H1662" s="25">
        <v>75</v>
      </c>
      <c r="I1662" s="25" t="s">
        <v>148</v>
      </c>
      <c r="J1662" s="25" t="s">
        <v>154</v>
      </c>
      <c r="K1662" s="25"/>
    </row>
    <row r="1663" spans="2:11" x14ac:dyDescent="0.25">
      <c r="B1663" s="23">
        <v>1661</v>
      </c>
      <c r="C1663" s="23" t="s">
        <v>3324</v>
      </c>
      <c r="D1663" s="23" t="s">
        <v>3176</v>
      </c>
      <c r="E1663" s="24" t="s">
        <v>3325</v>
      </c>
      <c r="F1663" s="23">
        <v>1</v>
      </c>
      <c r="G1663" s="23">
        <v>67</v>
      </c>
      <c r="H1663" s="23">
        <v>67</v>
      </c>
      <c r="I1663" s="23" t="s">
        <v>148</v>
      </c>
      <c r="J1663" s="23" t="s">
        <v>2694</v>
      </c>
      <c r="K1663" s="23" t="s">
        <v>3320</v>
      </c>
    </row>
    <row r="1664" spans="2:11" x14ac:dyDescent="0.25">
      <c r="B1664" s="25">
        <v>1662</v>
      </c>
      <c r="C1664" s="25" t="s">
        <v>3326</v>
      </c>
      <c r="D1664" s="25" t="s">
        <v>3176</v>
      </c>
      <c r="E1664" s="26" t="s">
        <v>3327</v>
      </c>
      <c r="F1664" s="25">
        <v>1</v>
      </c>
      <c r="G1664" s="25">
        <v>67</v>
      </c>
      <c r="H1664" s="25">
        <v>67</v>
      </c>
      <c r="I1664" s="25" t="s">
        <v>148</v>
      </c>
      <c r="J1664" s="25" t="s">
        <v>2694</v>
      </c>
      <c r="K1664" s="25" t="s">
        <v>3320</v>
      </c>
    </row>
    <row r="1665" spans="2:11" x14ac:dyDescent="0.25">
      <c r="B1665" s="23">
        <v>1663</v>
      </c>
      <c r="C1665" s="23" t="s">
        <v>3328</v>
      </c>
      <c r="D1665" s="23" t="s">
        <v>3176</v>
      </c>
      <c r="E1665" s="24" t="s">
        <v>3329</v>
      </c>
      <c r="F1665" s="23">
        <v>1</v>
      </c>
      <c r="G1665" s="23">
        <v>80</v>
      </c>
      <c r="H1665" s="23">
        <v>80</v>
      </c>
      <c r="I1665" s="23" t="s">
        <v>148</v>
      </c>
      <c r="J1665" s="23" t="s">
        <v>154</v>
      </c>
      <c r="K1665" s="23"/>
    </row>
    <row r="1666" spans="2:11" x14ac:dyDescent="0.25">
      <c r="B1666" s="25">
        <v>1664</v>
      </c>
      <c r="C1666" s="25" t="s">
        <v>3330</v>
      </c>
      <c r="D1666" s="25" t="s">
        <v>3176</v>
      </c>
      <c r="E1666" s="26" t="s">
        <v>3331</v>
      </c>
      <c r="F1666" s="25">
        <v>1</v>
      </c>
      <c r="G1666" s="25">
        <v>85</v>
      </c>
      <c r="H1666" s="25">
        <v>85</v>
      </c>
      <c r="I1666" s="25" t="s">
        <v>148</v>
      </c>
      <c r="J1666" s="25" t="s">
        <v>154</v>
      </c>
      <c r="K1666" s="25"/>
    </row>
    <row r="1667" spans="2:11" x14ac:dyDescent="0.25">
      <c r="B1667" s="23">
        <v>1665</v>
      </c>
      <c r="C1667" s="23" t="s">
        <v>3332</v>
      </c>
      <c r="D1667" s="23" t="s">
        <v>3176</v>
      </c>
      <c r="E1667" s="24" t="s">
        <v>3333</v>
      </c>
      <c r="F1667" s="23">
        <v>1</v>
      </c>
      <c r="G1667" s="23">
        <v>90</v>
      </c>
      <c r="H1667" s="23">
        <v>90</v>
      </c>
      <c r="I1667" s="23" t="s">
        <v>148</v>
      </c>
      <c r="J1667" s="23" t="s">
        <v>154</v>
      </c>
      <c r="K1667" s="23"/>
    </row>
    <row r="1668" spans="2:11" x14ac:dyDescent="0.25">
      <c r="B1668" s="25">
        <v>1666</v>
      </c>
      <c r="C1668" s="25" t="s">
        <v>3334</v>
      </c>
      <c r="D1668" s="25" t="s">
        <v>3176</v>
      </c>
      <c r="E1668" s="26" t="s">
        <v>3335</v>
      </c>
      <c r="F1668" s="25">
        <v>1</v>
      </c>
      <c r="G1668" s="25">
        <v>93</v>
      </c>
      <c r="H1668" s="25">
        <v>93</v>
      </c>
      <c r="I1668" s="25" t="s">
        <v>148</v>
      </c>
      <c r="J1668" s="25" t="s">
        <v>154</v>
      </c>
      <c r="K1668" s="25"/>
    </row>
    <row r="1669" spans="2:11" x14ac:dyDescent="0.25">
      <c r="B1669" s="23">
        <v>1667</v>
      </c>
      <c r="C1669" s="23" t="s">
        <v>3336</v>
      </c>
      <c r="D1669" s="23" t="s">
        <v>3176</v>
      </c>
      <c r="E1669" s="24" t="s">
        <v>3337</v>
      </c>
      <c r="F1669" s="23">
        <v>1</v>
      </c>
      <c r="G1669" s="23">
        <v>95</v>
      </c>
      <c r="H1669" s="23">
        <v>95</v>
      </c>
      <c r="I1669" s="23" t="s">
        <v>148</v>
      </c>
      <c r="J1669" s="23" t="s">
        <v>154</v>
      </c>
      <c r="K1669" s="23"/>
    </row>
    <row r="1670" spans="2:11" x14ac:dyDescent="0.25">
      <c r="B1670" s="25">
        <v>1668</v>
      </c>
      <c r="C1670" s="25" t="s">
        <v>3338</v>
      </c>
      <c r="D1670" s="25" t="s">
        <v>3176</v>
      </c>
      <c r="E1670" s="26" t="s">
        <v>3339</v>
      </c>
      <c r="F1670" s="25">
        <v>1</v>
      </c>
      <c r="G1670" s="25">
        <v>72</v>
      </c>
      <c r="H1670" s="25">
        <v>72</v>
      </c>
      <c r="I1670" s="25" t="s">
        <v>148</v>
      </c>
      <c r="J1670" s="25" t="s">
        <v>154</v>
      </c>
      <c r="K1670" s="25"/>
    </row>
    <row r="1671" spans="2:11" x14ac:dyDescent="0.25">
      <c r="B1671" s="23">
        <v>1669</v>
      </c>
      <c r="C1671" s="23" t="s">
        <v>3340</v>
      </c>
      <c r="D1671" s="23" t="s">
        <v>3176</v>
      </c>
      <c r="E1671" s="24" t="s">
        <v>3341</v>
      </c>
      <c r="F1671" s="23">
        <v>1</v>
      </c>
      <c r="G1671" s="23">
        <v>100</v>
      </c>
      <c r="H1671" s="23">
        <v>100</v>
      </c>
      <c r="I1671" s="23" t="s">
        <v>148</v>
      </c>
      <c r="J1671" s="23" t="s">
        <v>154</v>
      </c>
      <c r="K1671" s="23"/>
    </row>
    <row r="1672" spans="2:11" x14ac:dyDescent="0.25">
      <c r="B1672" s="25">
        <v>1670</v>
      </c>
      <c r="C1672" s="25" t="s">
        <v>3342</v>
      </c>
      <c r="D1672" s="25" t="s">
        <v>3176</v>
      </c>
      <c r="E1672" s="26" t="s">
        <v>3343</v>
      </c>
      <c r="F1672" s="25">
        <v>1</v>
      </c>
      <c r="G1672" s="25">
        <v>90</v>
      </c>
      <c r="H1672" s="25">
        <v>90</v>
      </c>
      <c r="I1672" s="25" t="s">
        <v>148</v>
      </c>
      <c r="J1672" s="25" t="s">
        <v>2694</v>
      </c>
      <c r="K1672" s="25" t="s">
        <v>3338</v>
      </c>
    </row>
    <row r="1673" spans="2:11" x14ac:dyDescent="0.25">
      <c r="B1673" s="23">
        <v>1671</v>
      </c>
      <c r="C1673" s="23" t="s">
        <v>3344</v>
      </c>
      <c r="D1673" s="23" t="s">
        <v>3176</v>
      </c>
      <c r="E1673" s="24" t="s">
        <v>3345</v>
      </c>
      <c r="F1673" s="23">
        <v>1</v>
      </c>
      <c r="G1673" s="23">
        <v>90</v>
      </c>
      <c r="H1673" s="23">
        <v>90</v>
      </c>
      <c r="I1673" s="23" t="s">
        <v>148</v>
      </c>
      <c r="J1673" s="23" t="s">
        <v>2694</v>
      </c>
      <c r="K1673" s="23" t="s">
        <v>3338</v>
      </c>
    </row>
    <row r="1674" spans="2:11" x14ac:dyDescent="0.25">
      <c r="B1674" s="25">
        <v>1672</v>
      </c>
      <c r="C1674" s="25" t="s">
        <v>3346</v>
      </c>
      <c r="D1674" s="25" t="s">
        <v>3176</v>
      </c>
      <c r="E1674" s="26" t="s">
        <v>3347</v>
      </c>
      <c r="F1674" s="25">
        <v>1</v>
      </c>
      <c r="G1674" s="25">
        <v>110</v>
      </c>
      <c r="H1674" s="25">
        <v>110</v>
      </c>
      <c r="I1674" s="25" t="s">
        <v>148</v>
      </c>
      <c r="J1674" s="25" t="s">
        <v>154</v>
      </c>
      <c r="K1674" s="25"/>
    </row>
    <row r="1675" spans="2:11" x14ac:dyDescent="0.25">
      <c r="B1675" s="23">
        <v>1673</v>
      </c>
      <c r="C1675" s="23" t="s">
        <v>3348</v>
      </c>
      <c r="D1675" s="23" t="s">
        <v>3176</v>
      </c>
      <c r="E1675" s="24" t="s">
        <v>3349</v>
      </c>
      <c r="F1675" s="23">
        <v>1</v>
      </c>
      <c r="G1675" s="23">
        <v>116</v>
      </c>
      <c r="H1675" s="23">
        <v>116</v>
      </c>
      <c r="I1675" s="23" t="s">
        <v>148</v>
      </c>
      <c r="J1675" s="23" t="s">
        <v>154</v>
      </c>
      <c r="K1675" s="23"/>
    </row>
    <row r="1676" spans="2:11" x14ac:dyDescent="0.25">
      <c r="B1676" s="25">
        <v>1674</v>
      </c>
      <c r="C1676" s="25" t="s">
        <v>3350</v>
      </c>
      <c r="D1676" s="25" t="s">
        <v>3176</v>
      </c>
      <c r="E1676" s="26" t="s">
        <v>3351</v>
      </c>
      <c r="F1676" s="25">
        <v>1</v>
      </c>
      <c r="G1676" s="25">
        <v>120</v>
      </c>
      <c r="H1676" s="25">
        <v>120</v>
      </c>
      <c r="I1676" s="25" t="s">
        <v>148</v>
      </c>
      <c r="J1676" s="25" t="s">
        <v>154</v>
      </c>
      <c r="K1676" s="25"/>
    </row>
    <row r="1677" spans="2:11" x14ac:dyDescent="0.25">
      <c r="B1677" s="23">
        <v>1675</v>
      </c>
      <c r="C1677" s="23" t="s">
        <v>3352</v>
      </c>
      <c r="D1677" s="23" t="s">
        <v>3176</v>
      </c>
      <c r="E1677" s="24" t="s">
        <v>3353</v>
      </c>
      <c r="F1677" s="23">
        <v>1</v>
      </c>
      <c r="G1677" s="23">
        <v>125</v>
      </c>
      <c r="H1677" s="23">
        <v>125</v>
      </c>
      <c r="I1677" s="23" t="s">
        <v>148</v>
      </c>
      <c r="J1677" s="23" t="s">
        <v>154</v>
      </c>
      <c r="K1677" s="23"/>
    </row>
    <row r="1678" spans="2:11" x14ac:dyDescent="0.25">
      <c r="B1678" s="25">
        <v>1676</v>
      </c>
      <c r="C1678" s="25" t="s">
        <v>3354</v>
      </c>
      <c r="D1678" s="25" t="s">
        <v>3176</v>
      </c>
      <c r="E1678" s="26" t="s">
        <v>3355</v>
      </c>
      <c r="F1678" s="25">
        <v>1</v>
      </c>
      <c r="G1678" s="25">
        <v>130</v>
      </c>
      <c r="H1678" s="25">
        <v>130</v>
      </c>
      <c r="I1678" s="25" t="s">
        <v>148</v>
      </c>
      <c r="J1678" s="25" t="s">
        <v>154</v>
      </c>
      <c r="K1678" s="25"/>
    </row>
    <row r="1679" spans="2:11" x14ac:dyDescent="0.25">
      <c r="B1679" s="23">
        <v>1677</v>
      </c>
      <c r="C1679" s="23" t="s">
        <v>3356</v>
      </c>
      <c r="D1679" s="23" t="s">
        <v>3176</v>
      </c>
      <c r="E1679" s="24" t="s">
        <v>3357</v>
      </c>
      <c r="F1679" s="23">
        <v>1</v>
      </c>
      <c r="G1679" s="23">
        <v>135</v>
      </c>
      <c r="H1679" s="23">
        <v>135</v>
      </c>
      <c r="I1679" s="23" t="s">
        <v>148</v>
      </c>
      <c r="J1679" s="23" t="s">
        <v>154</v>
      </c>
      <c r="K1679" s="23"/>
    </row>
    <row r="1680" spans="2:11" x14ac:dyDescent="0.25">
      <c r="B1680" s="25">
        <v>1678</v>
      </c>
      <c r="C1680" s="25" t="s">
        <v>3358</v>
      </c>
      <c r="D1680" s="25" t="s">
        <v>3176</v>
      </c>
      <c r="E1680" s="26" t="s">
        <v>3359</v>
      </c>
      <c r="F1680" s="25">
        <v>1</v>
      </c>
      <c r="G1680" s="25">
        <v>150</v>
      </c>
      <c r="H1680" s="25">
        <v>150</v>
      </c>
      <c r="I1680" s="25" t="s">
        <v>148</v>
      </c>
      <c r="J1680" s="25" t="s">
        <v>154</v>
      </c>
      <c r="K1680" s="25"/>
    </row>
    <row r="1681" spans="2:11" x14ac:dyDescent="0.25">
      <c r="B1681" s="23">
        <v>1679</v>
      </c>
      <c r="C1681" s="23" t="s">
        <v>3360</v>
      </c>
      <c r="D1681" s="23" t="s">
        <v>3176</v>
      </c>
      <c r="E1681" s="24" t="s">
        <v>3361</v>
      </c>
      <c r="F1681" s="23">
        <v>1</v>
      </c>
      <c r="G1681" s="23">
        <v>135</v>
      </c>
      <c r="H1681" s="23">
        <v>135</v>
      </c>
      <c r="I1681" s="23" t="s">
        <v>148</v>
      </c>
      <c r="J1681" s="23" t="s">
        <v>154</v>
      </c>
      <c r="K1681" s="23"/>
    </row>
    <row r="1682" spans="2:11" x14ac:dyDescent="0.25">
      <c r="B1682" s="25">
        <v>1680</v>
      </c>
      <c r="C1682" s="25" t="s">
        <v>3362</v>
      </c>
      <c r="D1682" s="25" t="s">
        <v>3176</v>
      </c>
      <c r="E1682" s="26" t="s">
        <v>3363</v>
      </c>
      <c r="F1682" s="25">
        <v>1</v>
      </c>
      <c r="G1682" s="25">
        <v>135</v>
      </c>
      <c r="H1682" s="25">
        <v>135</v>
      </c>
      <c r="I1682" s="25" t="s">
        <v>148</v>
      </c>
      <c r="J1682" s="25" t="s">
        <v>154</v>
      </c>
      <c r="K1682" s="25"/>
    </row>
    <row r="1683" spans="2:11" x14ac:dyDescent="0.25">
      <c r="B1683" s="23">
        <v>1681</v>
      </c>
      <c r="C1683" s="23" t="s">
        <v>3364</v>
      </c>
      <c r="D1683" s="23" t="s">
        <v>3176</v>
      </c>
      <c r="E1683" s="24" t="s">
        <v>3365</v>
      </c>
      <c r="F1683" s="23">
        <v>1</v>
      </c>
      <c r="G1683" s="23">
        <v>160</v>
      </c>
      <c r="H1683" s="23">
        <v>160</v>
      </c>
      <c r="I1683" s="23" t="s">
        <v>148</v>
      </c>
      <c r="J1683" s="23" t="s">
        <v>154</v>
      </c>
      <c r="K1683" s="23"/>
    </row>
    <row r="1684" spans="2:11" x14ac:dyDescent="0.25">
      <c r="B1684" s="25">
        <v>1682</v>
      </c>
      <c r="C1684" s="25" t="s">
        <v>3366</v>
      </c>
      <c r="D1684" s="25" t="s">
        <v>3176</v>
      </c>
      <c r="E1684" s="26" t="s">
        <v>3367</v>
      </c>
      <c r="F1684" s="25">
        <v>1</v>
      </c>
      <c r="G1684" s="25">
        <v>170</v>
      </c>
      <c r="H1684" s="25">
        <v>170</v>
      </c>
      <c r="I1684" s="25" t="s">
        <v>148</v>
      </c>
      <c r="J1684" s="25" t="s">
        <v>154</v>
      </c>
      <c r="K1684" s="25"/>
    </row>
    <row r="1685" spans="2:11" x14ac:dyDescent="0.25">
      <c r="B1685" s="23">
        <v>1683</v>
      </c>
      <c r="C1685" s="23" t="s">
        <v>3368</v>
      </c>
      <c r="D1685" s="23" t="s">
        <v>3176</v>
      </c>
      <c r="E1685" s="24" t="s">
        <v>3369</v>
      </c>
      <c r="F1685" s="23">
        <v>1</v>
      </c>
      <c r="G1685" s="23">
        <v>200</v>
      </c>
      <c r="H1685" s="23">
        <v>200</v>
      </c>
      <c r="I1685" s="23" t="s">
        <v>148</v>
      </c>
      <c r="J1685" s="23" t="s">
        <v>154</v>
      </c>
      <c r="K1685" s="23"/>
    </row>
    <row r="1686" spans="2:11" x14ac:dyDescent="0.25">
      <c r="B1686" s="25">
        <v>1684</v>
      </c>
      <c r="C1686" s="25" t="s">
        <v>3370</v>
      </c>
      <c r="D1686" s="25" t="s">
        <v>3176</v>
      </c>
      <c r="E1686" s="26" t="s">
        <v>3371</v>
      </c>
      <c r="F1686" s="25">
        <v>1</v>
      </c>
      <c r="G1686" s="25">
        <v>200</v>
      </c>
      <c r="H1686" s="25">
        <v>200</v>
      </c>
      <c r="I1686" s="25" t="s">
        <v>148</v>
      </c>
      <c r="J1686" s="25" t="s">
        <v>154</v>
      </c>
      <c r="K1686" s="25"/>
    </row>
    <row r="1687" spans="2:11" x14ac:dyDescent="0.25">
      <c r="B1687" s="23">
        <v>1685</v>
      </c>
      <c r="C1687" s="23" t="s">
        <v>3372</v>
      </c>
      <c r="D1687" s="23" t="s">
        <v>3176</v>
      </c>
      <c r="E1687" s="24" t="s">
        <v>3373</v>
      </c>
      <c r="F1687" s="23">
        <v>1</v>
      </c>
      <c r="G1687" s="23">
        <v>250</v>
      </c>
      <c r="H1687" s="23">
        <v>250</v>
      </c>
      <c r="I1687" s="23" t="s">
        <v>148</v>
      </c>
      <c r="J1687" s="23" t="s">
        <v>154</v>
      </c>
      <c r="K1687" s="23"/>
    </row>
    <row r="1688" spans="2:11" x14ac:dyDescent="0.25">
      <c r="B1688" s="25">
        <v>1686</v>
      </c>
      <c r="C1688" s="25" t="s">
        <v>3374</v>
      </c>
      <c r="D1688" s="25" t="s">
        <v>3176</v>
      </c>
      <c r="E1688" s="26" t="s">
        <v>3375</v>
      </c>
      <c r="F1688" s="25">
        <v>1</v>
      </c>
      <c r="G1688" s="25">
        <v>300</v>
      </c>
      <c r="H1688" s="25">
        <v>300</v>
      </c>
      <c r="I1688" s="25" t="s">
        <v>148</v>
      </c>
      <c r="J1688" s="25" t="s">
        <v>154</v>
      </c>
      <c r="K1688" s="25"/>
    </row>
    <row r="1689" spans="2:11" x14ac:dyDescent="0.25">
      <c r="B1689" s="23">
        <v>1687</v>
      </c>
      <c r="C1689" s="23" t="s">
        <v>3376</v>
      </c>
      <c r="D1689" s="23" t="s">
        <v>3176</v>
      </c>
      <c r="E1689" s="24" t="s">
        <v>3377</v>
      </c>
      <c r="F1689" s="23">
        <v>1</v>
      </c>
      <c r="G1689" s="23">
        <v>400</v>
      </c>
      <c r="H1689" s="23">
        <v>400</v>
      </c>
      <c r="I1689" s="23" t="s">
        <v>148</v>
      </c>
      <c r="J1689" s="23" t="s">
        <v>154</v>
      </c>
      <c r="K1689" s="23"/>
    </row>
    <row r="1690" spans="2:11" x14ac:dyDescent="0.25">
      <c r="B1690" s="25">
        <v>1688</v>
      </c>
      <c r="C1690" s="25" t="s">
        <v>3378</v>
      </c>
      <c r="D1690" s="25" t="s">
        <v>3176</v>
      </c>
      <c r="E1690" s="26" t="s">
        <v>3379</v>
      </c>
      <c r="F1690" s="25">
        <v>1</v>
      </c>
      <c r="G1690" s="25">
        <v>448</v>
      </c>
      <c r="H1690" s="25">
        <v>448</v>
      </c>
      <c r="I1690" s="25" t="s">
        <v>148</v>
      </c>
      <c r="J1690" s="25" t="s">
        <v>154</v>
      </c>
      <c r="K1690" s="25"/>
    </row>
    <row r="1691" spans="2:11" x14ac:dyDescent="0.25">
      <c r="B1691" s="23">
        <v>1689</v>
      </c>
      <c r="C1691" s="23" t="s">
        <v>3380</v>
      </c>
      <c r="D1691" s="23" t="s">
        <v>3176</v>
      </c>
      <c r="E1691" s="24" t="s">
        <v>3381</v>
      </c>
      <c r="F1691" s="23">
        <v>1</v>
      </c>
      <c r="G1691" s="23">
        <v>500</v>
      </c>
      <c r="H1691" s="23">
        <v>500</v>
      </c>
      <c r="I1691" s="23" t="s">
        <v>148</v>
      </c>
      <c r="J1691" s="23" t="s">
        <v>154</v>
      </c>
      <c r="K1691" s="23"/>
    </row>
    <row r="1692" spans="2:11" x14ac:dyDescent="0.25">
      <c r="B1692" s="25">
        <v>1690</v>
      </c>
      <c r="C1692" s="25" t="s">
        <v>3382</v>
      </c>
      <c r="D1692" s="25" t="s">
        <v>3176</v>
      </c>
      <c r="E1692" s="26" t="s">
        <v>3383</v>
      </c>
      <c r="F1692" s="25">
        <v>1</v>
      </c>
      <c r="G1692" s="25">
        <v>750</v>
      </c>
      <c r="H1692" s="25">
        <v>750</v>
      </c>
      <c r="I1692" s="25" t="s">
        <v>148</v>
      </c>
      <c r="J1692" s="25" t="s">
        <v>154</v>
      </c>
      <c r="K1692" s="25"/>
    </row>
    <row r="1693" spans="2:11" x14ac:dyDescent="0.25">
      <c r="B1693" s="23">
        <v>1691</v>
      </c>
      <c r="C1693" s="23" t="s">
        <v>3384</v>
      </c>
      <c r="D1693" s="23" t="s">
        <v>3176</v>
      </c>
      <c r="E1693" s="24" t="s">
        <v>3385</v>
      </c>
      <c r="F1693" s="23">
        <v>1</v>
      </c>
      <c r="G1693" s="23">
        <v>1000</v>
      </c>
      <c r="H1693" s="23">
        <v>1000</v>
      </c>
      <c r="I1693" s="23" t="s">
        <v>148</v>
      </c>
      <c r="J1693" s="23" t="s">
        <v>154</v>
      </c>
      <c r="K1693" s="23"/>
    </row>
    <row r="1694" spans="2:11" x14ac:dyDescent="0.25">
      <c r="B1694" s="25">
        <v>1692</v>
      </c>
      <c r="C1694" s="25" t="s">
        <v>3386</v>
      </c>
      <c r="D1694" s="25" t="s">
        <v>3176</v>
      </c>
      <c r="E1694" s="26" t="s">
        <v>3387</v>
      </c>
      <c r="F1694" s="25">
        <v>1</v>
      </c>
      <c r="G1694" s="25">
        <v>1500</v>
      </c>
      <c r="H1694" s="25">
        <v>1500</v>
      </c>
      <c r="I1694" s="25" t="s">
        <v>148</v>
      </c>
      <c r="J1694" s="25" t="s">
        <v>154</v>
      </c>
      <c r="K1694" s="25"/>
    </row>
    <row r="1695" spans="2:11" x14ac:dyDescent="0.25">
      <c r="B1695" s="23">
        <v>1693</v>
      </c>
      <c r="C1695" s="23" t="s">
        <v>3388</v>
      </c>
      <c r="D1695" s="23" t="s">
        <v>3176</v>
      </c>
      <c r="E1695" s="24" t="s">
        <v>3389</v>
      </c>
      <c r="F1695" s="23">
        <v>1</v>
      </c>
      <c r="G1695" s="23">
        <v>2000</v>
      </c>
      <c r="H1695" s="23">
        <v>2000</v>
      </c>
      <c r="I1695" s="23" t="s">
        <v>148</v>
      </c>
      <c r="J1695" s="23" t="s">
        <v>154</v>
      </c>
      <c r="K1695" s="23"/>
    </row>
    <row r="1696" spans="2:11" x14ac:dyDescent="0.25">
      <c r="B1696" s="25">
        <v>1694</v>
      </c>
      <c r="C1696" s="25" t="s">
        <v>3390</v>
      </c>
      <c r="D1696" s="25" t="s">
        <v>3391</v>
      </c>
      <c r="E1696" s="26" t="s">
        <v>3392</v>
      </c>
      <c r="F1696" s="25">
        <v>1</v>
      </c>
      <c r="G1696" s="25">
        <v>35</v>
      </c>
      <c r="H1696" s="25">
        <v>46</v>
      </c>
      <c r="I1696" s="25" t="s">
        <v>148</v>
      </c>
      <c r="J1696" s="25" t="s">
        <v>154</v>
      </c>
      <c r="K1696" s="25"/>
    </row>
    <row r="1697" spans="2:11" x14ac:dyDescent="0.25">
      <c r="B1697" s="23">
        <v>1695</v>
      </c>
      <c r="C1697" s="23" t="s">
        <v>3393</v>
      </c>
      <c r="D1697" s="23" t="s">
        <v>3391</v>
      </c>
      <c r="E1697" s="24" t="s">
        <v>3394</v>
      </c>
      <c r="F1697" s="23">
        <v>1</v>
      </c>
      <c r="G1697" s="23">
        <v>50</v>
      </c>
      <c r="H1697" s="23">
        <v>66</v>
      </c>
      <c r="I1697" s="23" t="s">
        <v>148</v>
      </c>
      <c r="J1697" s="23" t="s">
        <v>154</v>
      </c>
      <c r="K1697" s="23"/>
    </row>
    <row r="1698" spans="2:11" x14ac:dyDescent="0.25">
      <c r="B1698" s="25">
        <v>1696</v>
      </c>
      <c r="C1698" s="25" t="s">
        <v>3395</v>
      </c>
      <c r="D1698" s="25" t="s">
        <v>3391</v>
      </c>
      <c r="E1698" s="26" t="s">
        <v>3396</v>
      </c>
      <c r="F1698" s="25">
        <v>1</v>
      </c>
      <c r="G1698" s="25">
        <v>70</v>
      </c>
      <c r="H1698" s="25">
        <v>95</v>
      </c>
      <c r="I1698" s="25" t="s">
        <v>148</v>
      </c>
      <c r="J1698" s="25" t="s">
        <v>154</v>
      </c>
      <c r="K1698" s="25"/>
    </row>
    <row r="1699" spans="2:11" x14ac:dyDescent="0.25">
      <c r="B1699" s="23">
        <v>1697</v>
      </c>
      <c r="C1699" s="23" t="s">
        <v>3397</v>
      </c>
      <c r="D1699" s="23" t="s">
        <v>3391</v>
      </c>
      <c r="E1699" s="24" t="s">
        <v>3398</v>
      </c>
      <c r="F1699" s="23">
        <v>1</v>
      </c>
      <c r="G1699" s="23">
        <v>100</v>
      </c>
      <c r="H1699" s="23">
        <v>138</v>
      </c>
      <c r="I1699" s="23" t="s">
        <v>148</v>
      </c>
      <c r="J1699" s="23" t="s">
        <v>154</v>
      </c>
      <c r="K1699" s="23"/>
    </row>
    <row r="1700" spans="2:11" x14ac:dyDescent="0.25">
      <c r="B1700" s="25">
        <v>1698</v>
      </c>
      <c r="C1700" s="25" t="s">
        <v>3399</v>
      </c>
      <c r="D1700" s="25" t="s">
        <v>3391</v>
      </c>
      <c r="E1700" s="26" t="s">
        <v>3400</v>
      </c>
      <c r="F1700" s="25">
        <v>1</v>
      </c>
      <c r="G1700" s="25">
        <v>150</v>
      </c>
      <c r="H1700" s="25">
        <v>188</v>
      </c>
      <c r="I1700" s="25" t="s">
        <v>148</v>
      </c>
      <c r="J1700" s="25" t="s">
        <v>154</v>
      </c>
      <c r="K1700" s="25"/>
    </row>
    <row r="1701" spans="2:11" x14ac:dyDescent="0.25">
      <c r="B1701" s="23">
        <v>1699</v>
      </c>
      <c r="C1701" s="23" t="s">
        <v>3401</v>
      </c>
      <c r="D1701" s="23" t="s">
        <v>3391</v>
      </c>
      <c r="E1701" s="24" t="s">
        <v>3402</v>
      </c>
      <c r="F1701" s="23">
        <v>1</v>
      </c>
      <c r="G1701" s="23">
        <v>200</v>
      </c>
      <c r="H1701" s="23">
        <v>250</v>
      </c>
      <c r="I1701" s="23" t="s">
        <v>148</v>
      </c>
      <c r="J1701" s="23" t="s">
        <v>154</v>
      </c>
      <c r="K1701" s="23"/>
    </row>
    <row r="1702" spans="2:11" x14ac:dyDescent="0.25">
      <c r="B1702" s="25">
        <v>1700</v>
      </c>
      <c r="C1702" s="25" t="s">
        <v>3403</v>
      </c>
      <c r="D1702" s="25" t="s">
        <v>3391</v>
      </c>
      <c r="E1702" s="26" t="s">
        <v>3404</v>
      </c>
      <c r="F1702" s="25">
        <v>1</v>
      </c>
      <c r="G1702" s="25">
        <v>250</v>
      </c>
      <c r="H1702" s="25">
        <v>295</v>
      </c>
      <c r="I1702" s="25" t="s">
        <v>148</v>
      </c>
      <c r="J1702" s="25" t="s">
        <v>154</v>
      </c>
      <c r="K1702" s="25"/>
    </row>
    <row r="1703" spans="2:11" x14ac:dyDescent="0.25">
      <c r="B1703" s="23">
        <v>1701</v>
      </c>
      <c r="C1703" s="23" t="s">
        <v>3405</v>
      </c>
      <c r="D1703" s="23" t="s">
        <v>3391</v>
      </c>
      <c r="E1703" s="24" t="s">
        <v>3406</v>
      </c>
      <c r="F1703" s="23">
        <v>1</v>
      </c>
      <c r="G1703" s="23">
        <v>310</v>
      </c>
      <c r="H1703" s="23">
        <v>365</v>
      </c>
      <c r="I1703" s="23" t="s">
        <v>148</v>
      </c>
      <c r="J1703" s="23" t="s">
        <v>154</v>
      </c>
      <c r="K1703" s="23"/>
    </row>
    <row r="1704" spans="2:11" x14ac:dyDescent="0.25">
      <c r="B1704" s="25">
        <v>1702</v>
      </c>
      <c r="C1704" s="25" t="s">
        <v>3407</v>
      </c>
      <c r="D1704" s="25" t="s">
        <v>3391</v>
      </c>
      <c r="E1704" s="26" t="s">
        <v>3408</v>
      </c>
      <c r="F1704" s="25">
        <v>1</v>
      </c>
      <c r="G1704" s="25">
        <v>360</v>
      </c>
      <c r="H1704" s="25">
        <v>414</v>
      </c>
      <c r="I1704" s="25" t="s">
        <v>148</v>
      </c>
      <c r="J1704" s="25" t="s">
        <v>154</v>
      </c>
      <c r="K1704" s="25"/>
    </row>
    <row r="1705" spans="2:11" x14ac:dyDescent="0.25">
      <c r="B1705" s="23">
        <v>1703</v>
      </c>
      <c r="C1705" s="23" t="s">
        <v>3409</v>
      </c>
      <c r="D1705" s="23" t="s">
        <v>3391</v>
      </c>
      <c r="E1705" s="24" t="s">
        <v>3410</v>
      </c>
      <c r="F1705" s="23">
        <v>1</v>
      </c>
      <c r="G1705" s="23">
        <v>400</v>
      </c>
      <c r="H1705" s="23">
        <v>465</v>
      </c>
      <c r="I1705" s="23" t="s">
        <v>148</v>
      </c>
      <c r="J1705" s="23" t="s">
        <v>154</v>
      </c>
      <c r="K1705" s="23"/>
    </row>
    <row r="1706" spans="2:11" x14ac:dyDescent="0.25">
      <c r="B1706" s="25">
        <v>1704</v>
      </c>
      <c r="C1706" s="25" t="s">
        <v>3411</v>
      </c>
      <c r="D1706" s="25" t="s">
        <v>3391</v>
      </c>
      <c r="E1706" s="26" t="s">
        <v>3412</v>
      </c>
      <c r="F1706" s="25">
        <v>1</v>
      </c>
      <c r="G1706" s="25">
        <v>1000</v>
      </c>
      <c r="H1706" s="25">
        <v>1100</v>
      </c>
      <c r="I1706" s="25" t="s">
        <v>148</v>
      </c>
      <c r="J1706" s="25" t="s">
        <v>154</v>
      </c>
      <c r="K1706" s="25"/>
    </row>
    <row r="1707" spans="2:11" x14ac:dyDescent="0.25">
      <c r="B1707" s="23">
        <v>1705</v>
      </c>
      <c r="C1707" s="23" t="s">
        <v>3413</v>
      </c>
      <c r="D1707" s="23" t="s">
        <v>3391</v>
      </c>
      <c r="E1707" s="24" t="s">
        <v>3414</v>
      </c>
      <c r="F1707" s="23">
        <v>1</v>
      </c>
      <c r="G1707" s="23">
        <v>20</v>
      </c>
      <c r="H1707" s="23">
        <v>23</v>
      </c>
      <c r="I1707" s="23" t="s">
        <v>153</v>
      </c>
      <c r="J1707" s="23" t="s">
        <v>154</v>
      </c>
      <c r="K1707" s="23"/>
    </row>
    <row r="1708" spans="2:11" x14ac:dyDescent="0.25">
      <c r="B1708" s="25">
        <v>1706</v>
      </c>
      <c r="C1708" s="25" t="s">
        <v>3415</v>
      </c>
      <c r="D1708" s="25" t="s">
        <v>3391</v>
      </c>
      <c r="E1708" s="26" t="s">
        <v>3416</v>
      </c>
      <c r="F1708" s="25">
        <v>1</v>
      </c>
      <c r="G1708" s="25">
        <v>22</v>
      </c>
      <c r="H1708" s="25">
        <v>26</v>
      </c>
      <c r="I1708" s="25" t="s">
        <v>153</v>
      </c>
      <c r="J1708" s="25" t="s">
        <v>154</v>
      </c>
      <c r="K1708" s="25"/>
    </row>
    <row r="1709" spans="2:11" x14ac:dyDescent="0.25">
      <c r="B1709" s="23">
        <v>1707</v>
      </c>
      <c r="C1709" s="23" t="s">
        <v>3417</v>
      </c>
      <c r="D1709" s="23" t="s">
        <v>3391</v>
      </c>
      <c r="E1709" s="24" t="s">
        <v>3418</v>
      </c>
      <c r="F1709" s="23">
        <v>1</v>
      </c>
      <c r="G1709" s="23">
        <v>32</v>
      </c>
      <c r="H1709" s="23">
        <v>42</v>
      </c>
      <c r="I1709" s="23" t="s">
        <v>3419</v>
      </c>
      <c r="J1709" s="23" t="s">
        <v>154</v>
      </c>
      <c r="K1709" s="23"/>
    </row>
    <row r="1710" spans="2:11" x14ac:dyDescent="0.25">
      <c r="B1710" s="25">
        <v>1708</v>
      </c>
      <c r="C1710" s="25" t="s">
        <v>3420</v>
      </c>
      <c r="D1710" s="25" t="s">
        <v>3391</v>
      </c>
      <c r="E1710" s="26" t="s">
        <v>3421</v>
      </c>
      <c r="F1710" s="25">
        <v>1</v>
      </c>
      <c r="G1710" s="25">
        <v>39</v>
      </c>
      <c r="H1710" s="25">
        <v>51</v>
      </c>
      <c r="I1710" s="25" t="s">
        <v>3419</v>
      </c>
      <c r="J1710" s="25" t="s">
        <v>154</v>
      </c>
      <c r="K1710" s="25"/>
    </row>
    <row r="1711" spans="2:11" x14ac:dyDescent="0.25">
      <c r="B1711" s="23">
        <v>1709</v>
      </c>
      <c r="C1711" s="23" t="s">
        <v>3422</v>
      </c>
      <c r="D1711" s="23" t="s">
        <v>3391</v>
      </c>
      <c r="E1711" s="24" t="s">
        <v>3423</v>
      </c>
      <c r="F1711" s="23">
        <v>1</v>
      </c>
      <c r="G1711" s="23">
        <v>39</v>
      </c>
      <c r="H1711" s="23">
        <v>44</v>
      </c>
      <c r="I1711" s="23" t="s">
        <v>153</v>
      </c>
      <c r="J1711" s="23" t="s">
        <v>154</v>
      </c>
      <c r="K1711" s="23"/>
    </row>
    <row r="1712" spans="2:11" x14ac:dyDescent="0.25">
      <c r="B1712" s="25">
        <v>1710</v>
      </c>
      <c r="C1712" s="25" t="s">
        <v>3424</v>
      </c>
      <c r="D1712" s="25" t="s">
        <v>3391</v>
      </c>
      <c r="E1712" s="26" t="s">
        <v>3425</v>
      </c>
      <c r="F1712" s="25">
        <v>1</v>
      </c>
      <c r="G1712" s="25">
        <v>50</v>
      </c>
      <c r="H1712" s="25">
        <v>64</v>
      </c>
      <c r="I1712" s="25" t="s">
        <v>3419</v>
      </c>
      <c r="J1712" s="25" t="s">
        <v>154</v>
      </c>
      <c r="K1712" s="25"/>
    </row>
    <row r="1713" spans="2:11" x14ac:dyDescent="0.25">
      <c r="B1713" s="23">
        <v>1711</v>
      </c>
      <c r="C1713" s="23" t="s">
        <v>3426</v>
      </c>
      <c r="D1713" s="23" t="s">
        <v>3391</v>
      </c>
      <c r="E1713" s="24" t="s">
        <v>3427</v>
      </c>
      <c r="F1713" s="23">
        <v>1</v>
      </c>
      <c r="G1713" s="23">
        <v>50</v>
      </c>
      <c r="H1713" s="23">
        <v>56</v>
      </c>
      <c r="I1713" s="23" t="s">
        <v>153</v>
      </c>
      <c r="J1713" s="23" t="s">
        <v>154</v>
      </c>
      <c r="K1713" s="23"/>
    </row>
    <row r="1714" spans="2:11" x14ac:dyDescent="0.25">
      <c r="B1714" s="25">
        <v>1712</v>
      </c>
      <c r="C1714" s="25" t="s">
        <v>3428</v>
      </c>
      <c r="D1714" s="25" t="s">
        <v>3391</v>
      </c>
      <c r="E1714" s="26" t="s">
        <v>3429</v>
      </c>
      <c r="F1714" s="25">
        <v>1</v>
      </c>
      <c r="G1714" s="25">
        <v>70</v>
      </c>
      <c r="H1714" s="25">
        <v>91</v>
      </c>
      <c r="I1714" s="25" t="s">
        <v>3419</v>
      </c>
      <c r="J1714" s="25" t="s">
        <v>154</v>
      </c>
      <c r="K1714" s="25"/>
    </row>
    <row r="1715" spans="2:11" x14ac:dyDescent="0.25">
      <c r="B1715" s="23">
        <v>1713</v>
      </c>
      <c r="C1715" s="23" t="s">
        <v>3430</v>
      </c>
      <c r="D1715" s="23" t="s">
        <v>3391</v>
      </c>
      <c r="E1715" s="24" t="s">
        <v>3431</v>
      </c>
      <c r="F1715" s="23">
        <v>1</v>
      </c>
      <c r="G1715" s="23">
        <v>70</v>
      </c>
      <c r="H1715" s="23">
        <v>78</v>
      </c>
      <c r="I1715" s="23" t="s">
        <v>153</v>
      </c>
      <c r="J1715" s="23" t="s">
        <v>154</v>
      </c>
      <c r="K1715" s="23"/>
    </row>
    <row r="1716" spans="2:11" x14ac:dyDescent="0.25">
      <c r="B1716" s="25">
        <v>1714</v>
      </c>
      <c r="C1716" s="25" t="s">
        <v>3432</v>
      </c>
      <c r="D1716" s="25" t="s">
        <v>3391</v>
      </c>
      <c r="E1716" s="26" t="s">
        <v>3433</v>
      </c>
      <c r="F1716" s="25">
        <v>1</v>
      </c>
      <c r="G1716" s="25">
        <v>100</v>
      </c>
      <c r="H1716" s="25">
        <v>124</v>
      </c>
      <c r="I1716" s="25" t="s">
        <v>3419</v>
      </c>
      <c r="J1716" s="25" t="s">
        <v>154</v>
      </c>
      <c r="K1716" s="25"/>
    </row>
    <row r="1717" spans="2:11" x14ac:dyDescent="0.25">
      <c r="B1717" s="23">
        <v>1715</v>
      </c>
      <c r="C1717" s="23" t="s">
        <v>3434</v>
      </c>
      <c r="D1717" s="23" t="s">
        <v>3391</v>
      </c>
      <c r="E1717" s="24" t="s">
        <v>3435</v>
      </c>
      <c r="F1717" s="23">
        <v>1</v>
      </c>
      <c r="G1717" s="23">
        <v>100</v>
      </c>
      <c r="H1717" s="23">
        <v>108</v>
      </c>
      <c r="I1717" s="23" t="s">
        <v>153</v>
      </c>
      <c r="J1717" s="23" t="s">
        <v>154</v>
      </c>
      <c r="K1717" s="23"/>
    </row>
    <row r="1718" spans="2:11" x14ac:dyDescent="0.25">
      <c r="B1718" s="25">
        <v>1716</v>
      </c>
      <c r="C1718" s="25" t="s">
        <v>3436</v>
      </c>
      <c r="D1718" s="25" t="s">
        <v>3391</v>
      </c>
      <c r="E1718" s="26" t="s">
        <v>3437</v>
      </c>
      <c r="F1718" s="25">
        <v>1</v>
      </c>
      <c r="G1718" s="25">
        <v>125</v>
      </c>
      <c r="H1718" s="25">
        <v>148</v>
      </c>
      <c r="I1718" s="25" t="s">
        <v>3419</v>
      </c>
      <c r="J1718" s="25" t="s">
        <v>154</v>
      </c>
      <c r="K1718" s="25"/>
    </row>
    <row r="1719" spans="2:11" x14ac:dyDescent="0.25">
      <c r="B1719" s="23">
        <v>1717</v>
      </c>
      <c r="C1719" s="23" t="s">
        <v>3438</v>
      </c>
      <c r="D1719" s="23" t="s">
        <v>3391</v>
      </c>
      <c r="E1719" s="24" t="s">
        <v>3439</v>
      </c>
      <c r="F1719" s="23">
        <v>1</v>
      </c>
      <c r="G1719" s="23">
        <v>150</v>
      </c>
      <c r="H1719" s="23">
        <v>183</v>
      </c>
      <c r="I1719" s="23" t="s">
        <v>3419</v>
      </c>
      <c r="J1719" s="23" t="s">
        <v>154</v>
      </c>
      <c r="K1719" s="23"/>
    </row>
    <row r="1720" spans="2:11" x14ac:dyDescent="0.25">
      <c r="B1720" s="25">
        <v>1718</v>
      </c>
      <c r="C1720" s="25" t="s">
        <v>3440</v>
      </c>
      <c r="D1720" s="25" t="s">
        <v>3391</v>
      </c>
      <c r="E1720" s="26" t="s">
        <v>3441</v>
      </c>
      <c r="F1720" s="25">
        <v>1</v>
      </c>
      <c r="G1720" s="25">
        <v>150</v>
      </c>
      <c r="H1720" s="25">
        <v>163</v>
      </c>
      <c r="I1720" s="25" t="s">
        <v>153</v>
      </c>
      <c r="J1720" s="25" t="s">
        <v>154</v>
      </c>
      <c r="K1720" s="25"/>
    </row>
    <row r="1721" spans="2:11" x14ac:dyDescent="0.25">
      <c r="B1721" s="23">
        <v>1719</v>
      </c>
      <c r="C1721" s="23" t="s">
        <v>3442</v>
      </c>
      <c r="D1721" s="23" t="s">
        <v>3391</v>
      </c>
      <c r="E1721" s="24" t="s">
        <v>3443</v>
      </c>
      <c r="F1721" s="23">
        <v>1</v>
      </c>
      <c r="G1721" s="23">
        <v>175</v>
      </c>
      <c r="H1721" s="23">
        <v>208</v>
      </c>
      <c r="I1721" s="23" t="s">
        <v>3419</v>
      </c>
      <c r="J1721" s="23" t="s">
        <v>154</v>
      </c>
      <c r="K1721" s="23"/>
    </row>
    <row r="1722" spans="2:11" x14ac:dyDescent="0.25">
      <c r="B1722" s="25">
        <v>1720</v>
      </c>
      <c r="C1722" s="25" t="s">
        <v>3444</v>
      </c>
      <c r="D1722" s="25" t="s">
        <v>3391</v>
      </c>
      <c r="E1722" s="26" t="s">
        <v>3445</v>
      </c>
      <c r="F1722" s="25">
        <v>1</v>
      </c>
      <c r="G1722" s="25">
        <v>175</v>
      </c>
      <c r="H1722" s="25">
        <v>196</v>
      </c>
      <c r="I1722" s="25" t="s">
        <v>153</v>
      </c>
      <c r="J1722" s="25" t="s">
        <v>154</v>
      </c>
      <c r="K1722" s="25"/>
    </row>
    <row r="1723" spans="2:11" x14ac:dyDescent="0.25">
      <c r="B1723" s="23">
        <v>1721</v>
      </c>
      <c r="C1723" s="23" t="s">
        <v>3446</v>
      </c>
      <c r="D1723" s="23" t="s">
        <v>3391</v>
      </c>
      <c r="E1723" s="24" t="s">
        <v>3447</v>
      </c>
      <c r="F1723" s="23">
        <v>1</v>
      </c>
      <c r="G1723" s="23">
        <v>200</v>
      </c>
      <c r="H1723" s="23">
        <v>228</v>
      </c>
      <c r="I1723" s="23" t="s">
        <v>3419</v>
      </c>
      <c r="J1723" s="23" t="s">
        <v>154</v>
      </c>
      <c r="K1723" s="23"/>
    </row>
    <row r="1724" spans="2:11" x14ac:dyDescent="0.25">
      <c r="B1724" s="25">
        <v>1722</v>
      </c>
      <c r="C1724" s="25" t="s">
        <v>3448</v>
      </c>
      <c r="D1724" s="25" t="s">
        <v>3391</v>
      </c>
      <c r="E1724" s="26" t="s">
        <v>3449</v>
      </c>
      <c r="F1724" s="25">
        <v>1</v>
      </c>
      <c r="G1724" s="25">
        <v>200</v>
      </c>
      <c r="H1724" s="25">
        <v>219</v>
      </c>
      <c r="I1724" s="25" t="s">
        <v>153</v>
      </c>
      <c r="J1724" s="25" t="s">
        <v>154</v>
      </c>
      <c r="K1724" s="25"/>
    </row>
    <row r="1725" spans="2:11" x14ac:dyDescent="0.25">
      <c r="B1725" s="23">
        <v>1723</v>
      </c>
      <c r="C1725" s="23" t="s">
        <v>3450</v>
      </c>
      <c r="D1725" s="23" t="s">
        <v>3391</v>
      </c>
      <c r="E1725" s="24" t="s">
        <v>3451</v>
      </c>
      <c r="F1725" s="23">
        <v>1</v>
      </c>
      <c r="G1725" s="23">
        <v>250</v>
      </c>
      <c r="H1725" s="23">
        <v>288</v>
      </c>
      <c r="I1725" s="23" t="s">
        <v>3419</v>
      </c>
      <c r="J1725" s="23" t="s">
        <v>154</v>
      </c>
      <c r="K1725" s="23"/>
    </row>
    <row r="1726" spans="2:11" x14ac:dyDescent="0.25">
      <c r="B1726" s="25">
        <v>1724</v>
      </c>
      <c r="C1726" s="25" t="s">
        <v>3452</v>
      </c>
      <c r="D1726" s="25" t="s">
        <v>3391</v>
      </c>
      <c r="E1726" s="26" t="s">
        <v>3453</v>
      </c>
      <c r="F1726" s="25">
        <v>1</v>
      </c>
      <c r="G1726" s="25">
        <v>250</v>
      </c>
      <c r="H1726" s="25">
        <v>275</v>
      </c>
      <c r="I1726" s="25" t="s">
        <v>153</v>
      </c>
      <c r="J1726" s="25" t="s">
        <v>154</v>
      </c>
      <c r="K1726" s="25"/>
    </row>
    <row r="1727" spans="2:11" x14ac:dyDescent="0.25">
      <c r="B1727" s="23">
        <v>1725</v>
      </c>
      <c r="C1727" s="23" t="s">
        <v>3454</v>
      </c>
      <c r="D1727" s="23" t="s">
        <v>3391</v>
      </c>
      <c r="E1727" s="24" t="s">
        <v>3455</v>
      </c>
      <c r="F1727" s="23">
        <v>1</v>
      </c>
      <c r="G1727" s="23">
        <v>320</v>
      </c>
      <c r="H1727" s="23">
        <v>362</v>
      </c>
      <c r="I1727" s="23" t="s">
        <v>3419</v>
      </c>
      <c r="J1727" s="23" t="s">
        <v>154</v>
      </c>
      <c r="K1727" s="23"/>
    </row>
    <row r="1728" spans="2:11" x14ac:dyDescent="0.25">
      <c r="B1728" s="25">
        <v>1726</v>
      </c>
      <c r="C1728" s="25" t="s">
        <v>3456</v>
      </c>
      <c r="D1728" s="25" t="s">
        <v>3391</v>
      </c>
      <c r="E1728" s="26" t="s">
        <v>3457</v>
      </c>
      <c r="F1728" s="25">
        <v>1</v>
      </c>
      <c r="G1728" s="25">
        <v>320</v>
      </c>
      <c r="H1728" s="25">
        <v>343</v>
      </c>
      <c r="I1728" s="25" t="s">
        <v>153</v>
      </c>
      <c r="J1728" s="25" t="s">
        <v>154</v>
      </c>
      <c r="K1728" s="25"/>
    </row>
    <row r="1729" spans="2:11" x14ac:dyDescent="0.25">
      <c r="B1729" s="23">
        <v>1727</v>
      </c>
      <c r="C1729" s="23" t="s">
        <v>3458</v>
      </c>
      <c r="D1729" s="23" t="s">
        <v>3391</v>
      </c>
      <c r="E1729" s="24" t="s">
        <v>3459</v>
      </c>
      <c r="F1729" s="23">
        <v>1</v>
      </c>
      <c r="G1729" s="23">
        <v>350</v>
      </c>
      <c r="H1729" s="23">
        <v>391</v>
      </c>
      <c r="I1729" s="23" t="s">
        <v>3419</v>
      </c>
      <c r="J1729" s="23" t="s">
        <v>154</v>
      </c>
      <c r="K1729" s="23"/>
    </row>
    <row r="1730" spans="2:11" x14ac:dyDescent="0.25">
      <c r="B1730" s="25">
        <v>1728</v>
      </c>
      <c r="C1730" s="25" t="s">
        <v>3460</v>
      </c>
      <c r="D1730" s="25" t="s">
        <v>3391</v>
      </c>
      <c r="E1730" s="26" t="s">
        <v>3461</v>
      </c>
      <c r="F1730" s="25">
        <v>1</v>
      </c>
      <c r="G1730" s="25">
        <v>350</v>
      </c>
      <c r="H1730" s="25">
        <v>375</v>
      </c>
      <c r="I1730" s="25" t="s">
        <v>153</v>
      </c>
      <c r="J1730" s="25" t="s">
        <v>154</v>
      </c>
      <c r="K1730" s="25"/>
    </row>
    <row r="1731" spans="2:11" x14ac:dyDescent="0.25">
      <c r="B1731" s="23">
        <v>1729</v>
      </c>
      <c r="C1731" s="23" t="s">
        <v>3462</v>
      </c>
      <c r="D1731" s="23" t="s">
        <v>3391</v>
      </c>
      <c r="E1731" s="24" t="s">
        <v>3463</v>
      </c>
      <c r="F1731" s="23">
        <v>1</v>
      </c>
      <c r="G1731" s="23">
        <v>360</v>
      </c>
      <c r="H1731" s="23">
        <v>418</v>
      </c>
      <c r="I1731" s="23" t="s">
        <v>3419</v>
      </c>
      <c r="J1731" s="23" t="s">
        <v>154</v>
      </c>
      <c r="K1731" s="23"/>
    </row>
    <row r="1732" spans="2:11" x14ac:dyDescent="0.25">
      <c r="B1732" s="25">
        <v>1730</v>
      </c>
      <c r="C1732" s="25" t="s">
        <v>3464</v>
      </c>
      <c r="D1732" s="25" t="s">
        <v>3391</v>
      </c>
      <c r="E1732" s="26" t="s">
        <v>3465</v>
      </c>
      <c r="F1732" s="25">
        <v>1</v>
      </c>
      <c r="G1732" s="25">
        <v>400</v>
      </c>
      <c r="H1732" s="25">
        <v>453</v>
      </c>
      <c r="I1732" s="25" t="s">
        <v>3419</v>
      </c>
      <c r="J1732" s="25" t="s">
        <v>154</v>
      </c>
      <c r="K1732" s="25"/>
    </row>
    <row r="1733" spans="2:11" x14ac:dyDescent="0.25">
      <c r="B1733" s="23">
        <v>1731</v>
      </c>
      <c r="C1733" s="23" t="s">
        <v>3466</v>
      </c>
      <c r="D1733" s="23" t="s">
        <v>3391</v>
      </c>
      <c r="E1733" s="24" t="s">
        <v>3467</v>
      </c>
      <c r="F1733" s="23">
        <v>1</v>
      </c>
      <c r="G1733" s="23">
        <v>400</v>
      </c>
      <c r="H1733" s="23">
        <v>429</v>
      </c>
      <c r="I1733" s="23" t="s">
        <v>153</v>
      </c>
      <c r="J1733" s="23" t="s">
        <v>154</v>
      </c>
      <c r="K1733" s="23"/>
    </row>
    <row r="1734" spans="2:11" x14ac:dyDescent="0.25">
      <c r="B1734" s="25">
        <v>1732</v>
      </c>
      <c r="C1734" s="25" t="s">
        <v>3468</v>
      </c>
      <c r="D1734" s="25" t="s">
        <v>3391</v>
      </c>
      <c r="E1734" s="26" t="s">
        <v>3469</v>
      </c>
      <c r="F1734" s="25">
        <v>1</v>
      </c>
      <c r="G1734" s="25">
        <v>450</v>
      </c>
      <c r="H1734" s="25">
        <v>499</v>
      </c>
      <c r="I1734" s="25" t="s">
        <v>3419</v>
      </c>
      <c r="J1734" s="25" t="s">
        <v>154</v>
      </c>
      <c r="K1734" s="25"/>
    </row>
    <row r="1735" spans="2:11" x14ac:dyDescent="0.25">
      <c r="B1735" s="23">
        <v>1733</v>
      </c>
      <c r="C1735" s="23" t="s">
        <v>3470</v>
      </c>
      <c r="D1735" s="23" t="s">
        <v>3391</v>
      </c>
      <c r="E1735" s="24" t="s">
        <v>3471</v>
      </c>
      <c r="F1735" s="23">
        <v>1</v>
      </c>
      <c r="G1735" s="23">
        <v>450</v>
      </c>
      <c r="H1735" s="23">
        <v>486</v>
      </c>
      <c r="I1735" s="23" t="s">
        <v>153</v>
      </c>
      <c r="J1735" s="23" t="s">
        <v>154</v>
      </c>
      <c r="K1735" s="23"/>
    </row>
    <row r="1736" spans="2:11" x14ac:dyDescent="0.25">
      <c r="B1736" s="25">
        <v>1734</v>
      </c>
      <c r="C1736" s="25" t="s">
        <v>3472</v>
      </c>
      <c r="D1736" s="25" t="s">
        <v>3391</v>
      </c>
      <c r="E1736" s="26" t="s">
        <v>3473</v>
      </c>
      <c r="F1736" s="25">
        <v>1</v>
      </c>
      <c r="G1736" s="25">
        <v>575</v>
      </c>
      <c r="H1736" s="25">
        <v>630</v>
      </c>
      <c r="I1736" s="25" t="s">
        <v>3419</v>
      </c>
      <c r="J1736" s="25" t="s">
        <v>154</v>
      </c>
      <c r="K1736" s="25"/>
    </row>
    <row r="1737" spans="2:11" x14ac:dyDescent="0.25">
      <c r="B1737" s="23">
        <v>1735</v>
      </c>
      <c r="C1737" s="23" t="s">
        <v>3474</v>
      </c>
      <c r="D1737" s="23" t="s">
        <v>3391</v>
      </c>
      <c r="E1737" s="24" t="s">
        <v>3475</v>
      </c>
      <c r="F1737" s="23">
        <v>1</v>
      </c>
      <c r="G1737" s="23">
        <v>750</v>
      </c>
      <c r="H1737" s="23">
        <v>812</v>
      </c>
      <c r="I1737" s="23" t="s">
        <v>3419</v>
      </c>
      <c r="J1737" s="23" t="s">
        <v>154</v>
      </c>
      <c r="K1737" s="23"/>
    </row>
    <row r="1738" spans="2:11" x14ac:dyDescent="0.25">
      <c r="B1738" s="25">
        <v>1736</v>
      </c>
      <c r="C1738" s="25" t="s">
        <v>3476</v>
      </c>
      <c r="D1738" s="25" t="s">
        <v>3391</v>
      </c>
      <c r="E1738" s="26" t="s">
        <v>3477</v>
      </c>
      <c r="F1738" s="25">
        <v>1</v>
      </c>
      <c r="G1738" s="25">
        <v>775</v>
      </c>
      <c r="H1738" s="25">
        <v>843</v>
      </c>
      <c r="I1738" s="25" t="s">
        <v>3419</v>
      </c>
      <c r="J1738" s="25" t="s">
        <v>154</v>
      </c>
      <c r="K1738" s="25"/>
    </row>
    <row r="1739" spans="2:11" x14ac:dyDescent="0.25">
      <c r="B1739" s="23">
        <v>1737</v>
      </c>
      <c r="C1739" s="23" t="s">
        <v>3478</v>
      </c>
      <c r="D1739" s="23" t="s">
        <v>3391</v>
      </c>
      <c r="E1739" s="24" t="s">
        <v>3479</v>
      </c>
      <c r="F1739" s="23">
        <v>1</v>
      </c>
      <c r="G1739" s="23">
        <v>875</v>
      </c>
      <c r="H1739" s="23">
        <v>939</v>
      </c>
      <c r="I1739" s="23" t="s">
        <v>3419</v>
      </c>
      <c r="J1739" s="23" t="s">
        <v>154</v>
      </c>
      <c r="K1739" s="23"/>
    </row>
    <row r="1740" spans="2:11" x14ac:dyDescent="0.25">
      <c r="B1740" s="25">
        <v>1738</v>
      </c>
      <c r="C1740" s="25" t="s">
        <v>3480</v>
      </c>
      <c r="D1740" s="25" t="s">
        <v>3391</v>
      </c>
      <c r="E1740" s="26" t="s">
        <v>3481</v>
      </c>
      <c r="F1740" s="25">
        <v>1</v>
      </c>
      <c r="G1740" s="25">
        <v>1000</v>
      </c>
      <c r="H1740" s="25">
        <v>1078</v>
      </c>
      <c r="I1740" s="25" t="s">
        <v>3419</v>
      </c>
      <c r="J1740" s="25" t="s">
        <v>154</v>
      </c>
      <c r="K1740" s="25"/>
    </row>
    <row r="1741" spans="2:11" x14ac:dyDescent="0.25">
      <c r="B1741" s="23">
        <v>1739</v>
      </c>
      <c r="C1741" s="23" t="s">
        <v>3482</v>
      </c>
      <c r="D1741" s="23" t="s">
        <v>3391</v>
      </c>
      <c r="E1741" s="24" t="s">
        <v>3483</v>
      </c>
      <c r="F1741" s="23">
        <v>1</v>
      </c>
      <c r="G1741" s="23">
        <v>1000</v>
      </c>
      <c r="H1741" s="23">
        <v>1067</v>
      </c>
      <c r="I1741" s="23" t="s">
        <v>153</v>
      </c>
      <c r="J1741" s="23" t="s">
        <v>154</v>
      </c>
      <c r="K1741" s="23"/>
    </row>
    <row r="1742" spans="2:11" x14ac:dyDescent="0.25">
      <c r="B1742" s="25">
        <v>1740</v>
      </c>
      <c r="C1742" s="25" t="s">
        <v>3484</v>
      </c>
      <c r="D1742" s="25" t="s">
        <v>3391</v>
      </c>
      <c r="E1742" s="26" t="s">
        <v>3485</v>
      </c>
      <c r="F1742" s="25">
        <v>1</v>
      </c>
      <c r="G1742" s="25">
        <v>1500</v>
      </c>
      <c r="H1742" s="25">
        <v>1605</v>
      </c>
      <c r="I1742" s="25" t="s">
        <v>3419</v>
      </c>
      <c r="J1742" s="25" t="s">
        <v>154</v>
      </c>
      <c r="K1742" s="25"/>
    </row>
    <row r="1743" spans="2:11" x14ac:dyDescent="0.25">
      <c r="B1743" s="23">
        <v>1741</v>
      </c>
      <c r="C1743" s="23" t="s">
        <v>3486</v>
      </c>
      <c r="D1743" s="23" t="s">
        <v>3391</v>
      </c>
      <c r="E1743" s="24" t="s">
        <v>3487</v>
      </c>
      <c r="F1743" s="23">
        <v>1</v>
      </c>
      <c r="G1743" s="23">
        <v>1650</v>
      </c>
      <c r="H1743" s="23">
        <v>1765</v>
      </c>
      <c r="I1743" s="23" t="s">
        <v>3419</v>
      </c>
      <c r="J1743" s="23" t="s">
        <v>154</v>
      </c>
      <c r="K1743" s="23"/>
    </row>
    <row r="1744" spans="2:11" x14ac:dyDescent="0.25">
      <c r="B1744" s="25">
        <v>1742</v>
      </c>
      <c r="C1744" s="25" t="s">
        <v>3488</v>
      </c>
      <c r="D1744" s="25" t="s">
        <v>3391</v>
      </c>
      <c r="E1744" s="26" t="s">
        <v>3489</v>
      </c>
      <c r="F1744" s="25">
        <v>1</v>
      </c>
      <c r="G1744" s="25">
        <v>2000</v>
      </c>
      <c r="H1744" s="25">
        <v>2140</v>
      </c>
      <c r="I1744" s="25" t="s">
        <v>3419</v>
      </c>
      <c r="J1744" s="25" t="s">
        <v>154</v>
      </c>
      <c r="K1744" s="25"/>
    </row>
    <row r="1745" spans="2:11" x14ac:dyDescent="0.25">
      <c r="B1745" s="23">
        <v>1743</v>
      </c>
      <c r="C1745" s="23" t="s">
        <v>3490</v>
      </c>
      <c r="D1745" s="23" t="s">
        <v>3391</v>
      </c>
      <c r="E1745" s="24" t="s">
        <v>3491</v>
      </c>
      <c r="F1745" s="23">
        <v>1</v>
      </c>
      <c r="G1745" s="23">
        <v>40</v>
      </c>
      <c r="H1745" s="23">
        <v>50</v>
      </c>
      <c r="I1745" s="23" t="s">
        <v>148</v>
      </c>
      <c r="J1745" s="23" t="s">
        <v>154</v>
      </c>
      <c r="K1745" s="23"/>
    </row>
    <row r="1746" spans="2:11" x14ac:dyDescent="0.25">
      <c r="B1746" s="25">
        <v>1744</v>
      </c>
      <c r="C1746" s="25" t="s">
        <v>3492</v>
      </c>
      <c r="D1746" s="25" t="s">
        <v>3391</v>
      </c>
      <c r="E1746" s="26" t="s">
        <v>3493</v>
      </c>
      <c r="F1746" s="25">
        <v>1</v>
      </c>
      <c r="G1746" s="25">
        <v>50</v>
      </c>
      <c r="H1746" s="25">
        <v>74</v>
      </c>
      <c r="I1746" s="25" t="s">
        <v>148</v>
      </c>
      <c r="J1746" s="25" t="s">
        <v>154</v>
      </c>
      <c r="K1746" s="25"/>
    </row>
    <row r="1747" spans="2:11" x14ac:dyDescent="0.25">
      <c r="B1747" s="23">
        <v>1745</v>
      </c>
      <c r="C1747" s="23" t="s">
        <v>3494</v>
      </c>
      <c r="D1747" s="23" t="s">
        <v>3391</v>
      </c>
      <c r="E1747" s="24" t="s">
        <v>3495</v>
      </c>
      <c r="F1747" s="23">
        <v>1</v>
      </c>
      <c r="G1747" s="23">
        <v>75</v>
      </c>
      <c r="H1747" s="23">
        <v>93</v>
      </c>
      <c r="I1747" s="23" t="s">
        <v>148</v>
      </c>
      <c r="J1747" s="23" t="s">
        <v>154</v>
      </c>
      <c r="K1747" s="23"/>
    </row>
    <row r="1748" spans="2:11" x14ac:dyDescent="0.25">
      <c r="B1748" s="25">
        <v>1746</v>
      </c>
      <c r="C1748" s="25" t="s">
        <v>3496</v>
      </c>
      <c r="D1748" s="25" t="s">
        <v>3391</v>
      </c>
      <c r="E1748" s="26" t="s">
        <v>3497</v>
      </c>
      <c r="F1748" s="25">
        <v>1</v>
      </c>
      <c r="G1748" s="25">
        <v>100</v>
      </c>
      <c r="H1748" s="25">
        <v>125</v>
      </c>
      <c r="I1748" s="25" t="s">
        <v>148</v>
      </c>
      <c r="J1748" s="25" t="s">
        <v>154</v>
      </c>
      <c r="K1748" s="25"/>
    </row>
    <row r="1749" spans="2:11" x14ac:dyDescent="0.25">
      <c r="B1749" s="23">
        <v>1747</v>
      </c>
      <c r="C1749" s="23" t="s">
        <v>3498</v>
      </c>
      <c r="D1749" s="23" t="s">
        <v>3391</v>
      </c>
      <c r="E1749" s="24" t="s">
        <v>3499</v>
      </c>
      <c r="F1749" s="23">
        <v>1</v>
      </c>
      <c r="G1749" s="23">
        <v>160</v>
      </c>
      <c r="H1749" s="23">
        <v>160</v>
      </c>
      <c r="I1749" s="23" t="s">
        <v>148</v>
      </c>
      <c r="J1749" s="23" t="s">
        <v>154</v>
      </c>
      <c r="K1749" s="23"/>
    </row>
    <row r="1750" spans="2:11" x14ac:dyDescent="0.25">
      <c r="B1750" s="25">
        <v>1748</v>
      </c>
      <c r="C1750" s="25" t="s">
        <v>3500</v>
      </c>
      <c r="D1750" s="25" t="s">
        <v>3391</v>
      </c>
      <c r="E1750" s="26" t="s">
        <v>3501</v>
      </c>
      <c r="F1750" s="25">
        <v>1</v>
      </c>
      <c r="G1750" s="25">
        <v>175</v>
      </c>
      <c r="H1750" s="25">
        <v>205</v>
      </c>
      <c r="I1750" s="25" t="s">
        <v>148</v>
      </c>
      <c r="J1750" s="25" t="s">
        <v>154</v>
      </c>
      <c r="K1750" s="25"/>
    </row>
    <row r="1751" spans="2:11" x14ac:dyDescent="0.25">
      <c r="B1751" s="23">
        <v>1749</v>
      </c>
      <c r="C1751" s="23" t="s">
        <v>3502</v>
      </c>
      <c r="D1751" s="23" t="s">
        <v>3391</v>
      </c>
      <c r="E1751" s="24" t="s">
        <v>3503</v>
      </c>
      <c r="F1751" s="23">
        <v>1</v>
      </c>
      <c r="G1751" s="23">
        <v>250</v>
      </c>
      <c r="H1751" s="23">
        <v>290</v>
      </c>
      <c r="I1751" s="23" t="s">
        <v>148</v>
      </c>
      <c r="J1751" s="23" t="s">
        <v>154</v>
      </c>
      <c r="K1751" s="23"/>
    </row>
    <row r="1752" spans="2:11" x14ac:dyDescent="0.25">
      <c r="B1752" s="25">
        <v>1750</v>
      </c>
      <c r="C1752" s="25" t="s">
        <v>3504</v>
      </c>
      <c r="D1752" s="25" t="s">
        <v>3391</v>
      </c>
      <c r="E1752" s="26" t="s">
        <v>3505</v>
      </c>
      <c r="F1752" s="25">
        <v>1</v>
      </c>
      <c r="G1752" s="25">
        <v>400</v>
      </c>
      <c r="H1752" s="25">
        <v>455</v>
      </c>
      <c r="I1752" s="25" t="s">
        <v>148</v>
      </c>
      <c r="J1752" s="25" t="s">
        <v>154</v>
      </c>
      <c r="K1752" s="25"/>
    </row>
    <row r="1753" spans="2:11" x14ac:dyDescent="0.25">
      <c r="B1753" s="23">
        <v>1751</v>
      </c>
      <c r="C1753" s="23" t="s">
        <v>3506</v>
      </c>
      <c r="D1753" s="23" t="s">
        <v>3391</v>
      </c>
      <c r="E1753" s="24" t="s">
        <v>3507</v>
      </c>
      <c r="F1753" s="23">
        <v>1</v>
      </c>
      <c r="G1753" s="23">
        <v>700</v>
      </c>
      <c r="H1753" s="23">
        <v>780</v>
      </c>
      <c r="I1753" s="23" t="s">
        <v>148</v>
      </c>
      <c r="J1753" s="23" t="s">
        <v>154</v>
      </c>
      <c r="K1753" s="23"/>
    </row>
    <row r="1754" spans="2:11" x14ac:dyDescent="0.25">
      <c r="B1754" s="25">
        <v>1752</v>
      </c>
      <c r="C1754" s="25" t="s">
        <v>3508</v>
      </c>
      <c r="D1754" s="25" t="s">
        <v>3391</v>
      </c>
      <c r="E1754" s="26" t="s">
        <v>3509</v>
      </c>
      <c r="F1754" s="25">
        <v>1</v>
      </c>
      <c r="G1754" s="25">
        <v>1000</v>
      </c>
      <c r="H1754" s="25">
        <v>1075</v>
      </c>
      <c r="I1754" s="25" t="s">
        <v>148</v>
      </c>
      <c r="J1754" s="25" t="s">
        <v>154</v>
      </c>
      <c r="K1754" s="25"/>
    </row>
    <row r="1755" spans="2:11" x14ac:dyDescent="0.25">
      <c r="B1755" s="23">
        <v>1753</v>
      </c>
      <c r="C1755" s="23" t="s">
        <v>3510</v>
      </c>
      <c r="D1755" s="23" t="s">
        <v>1462</v>
      </c>
      <c r="E1755" s="24" t="s">
        <v>3511</v>
      </c>
      <c r="F1755" s="23">
        <v>1</v>
      </c>
      <c r="G1755" s="23">
        <v>26</v>
      </c>
      <c r="H1755" s="23">
        <v>26</v>
      </c>
      <c r="I1755" s="23" t="s">
        <v>148</v>
      </c>
      <c r="J1755" s="23" t="s">
        <v>154</v>
      </c>
      <c r="K1755" s="23"/>
    </row>
    <row r="1756" spans="2:11" x14ac:dyDescent="0.25">
      <c r="B1756" s="25">
        <v>1754</v>
      </c>
      <c r="C1756" s="25" t="s">
        <v>3512</v>
      </c>
      <c r="D1756" s="25" t="s">
        <v>1462</v>
      </c>
      <c r="E1756" s="26" t="s">
        <v>3513</v>
      </c>
      <c r="F1756" s="25">
        <v>1</v>
      </c>
      <c r="G1756" s="25">
        <v>26</v>
      </c>
      <c r="H1756" s="25">
        <v>26</v>
      </c>
      <c r="I1756" s="25" t="s">
        <v>148</v>
      </c>
      <c r="J1756" s="25" t="s">
        <v>154</v>
      </c>
      <c r="K1756" s="25"/>
    </row>
    <row r="1757" spans="2:11" x14ac:dyDescent="0.25">
      <c r="B1757" s="23">
        <v>1755</v>
      </c>
      <c r="C1757" s="23" t="s">
        <v>3514</v>
      </c>
      <c r="D1757" s="23" t="s">
        <v>1462</v>
      </c>
      <c r="E1757" s="24" t="s">
        <v>3515</v>
      </c>
      <c r="F1757" s="23">
        <v>1</v>
      </c>
      <c r="G1757" s="23">
        <v>81</v>
      </c>
      <c r="H1757" s="23">
        <v>81</v>
      </c>
      <c r="I1757" s="23" t="s">
        <v>148</v>
      </c>
      <c r="J1757" s="23" t="s">
        <v>154</v>
      </c>
      <c r="K1757" s="23"/>
    </row>
    <row r="1758" spans="2:11" x14ac:dyDescent="0.25">
      <c r="B1758" s="25">
        <v>1756</v>
      </c>
      <c r="C1758" s="25" t="s">
        <v>3516</v>
      </c>
      <c r="D1758" s="25" t="s">
        <v>1462</v>
      </c>
      <c r="E1758" s="26" t="s">
        <v>3517</v>
      </c>
      <c r="F1758" s="25">
        <v>1</v>
      </c>
      <c r="G1758" s="25">
        <v>45</v>
      </c>
      <c r="H1758" s="25">
        <v>45</v>
      </c>
      <c r="I1758" s="25" t="s">
        <v>148</v>
      </c>
      <c r="J1758" s="25" t="s">
        <v>154</v>
      </c>
      <c r="K1758" s="25"/>
    </row>
    <row r="1759" spans="2:11" x14ac:dyDescent="0.25">
      <c r="B1759" s="23">
        <v>1757</v>
      </c>
      <c r="C1759" s="23" t="s">
        <v>3518</v>
      </c>
      <c r="D1759" s="23" t="s">
        <v>1462</v>
      </c>
      <c r="E1759" s="24" t="s">
        <v>3519</v>
      </c>
      <c r="F1759" s="23">
        <v>1</v>
      </c>
      <c r="G1759" s="23">
        <v>38</v>
      </c>
      <c r="H1759" s="23">
        <v>38</v>
      </c>
      <c r="I1759" s="23" t="s">
        <v>148</v>
      </c>
      <c r="J1759" s="23" t="s">
        <v>154</v>
      </c>
      <c r="K1759" s="23"/>
    </row>
    <row r="1760" spans="2:11" x14ac:dyDescent="0.25">
      <c r="B1760" s="25">
        <v>1758</v>
      </c>
      <c r="C1760" s="25" t="s">
        <v>3520</v>
      </c>
      <c r="D1760" s="25" t="s">
        <v>3521</v>
      </c>
      <c r="E1760" s="26" t="s">
        <v>3522</v>
      </c>
      <c r="F1760" s="25">
        <v>1</v>
      </c>
      <c r="G1760" s="25">
        <v>149</v>
      </c>
      <c r="H1760" s="25">
        <v>149</v>
      </c>
      <c r="I1760" s="25" t="s">
        <v>148</v>
      </c>
      <c r="J1760" s="25" t="s">
        <v>154</v>
      </c>
      <c r="K1760" s="25"/>
    </row>
    <row r="1761" spans="2:11" x14ac:dyDescent="0.25">
      <c r="B1761" s="23">
        <v>1759</v>
      </c>
      <c r="C1761" s="23" t="s">
        <v>3523</v>
      </c>
      <c r="D1761" s="23" t="s">
        <v>3521</v>
      </c>
      <c r="E1761" s="24" t="s">
        <v>3524</v>
      </c>
      <c r="F1761" s="23">
        <v>1</v>
      </c>
      <c r="G1761" s="23">
        <v>149</v>
      </c>
      <c r="H1761" s="23">
        <v>149</v>
      </c>
      <c r="I1761" s="23" t="s">
        <v>148</v>
      </c>
      <c r="J1761" s="23" t="s">
        <v>154</v>
      </c>
      <c r="K1761" s="23"/>
    </row>
    <row r="1762" spans="2:11" x14ac:dyDescent="0.25">
      <c r="B1762" s="25">
        <v>1760</v>
      </c>
      <c r="C1762" s="25" t="s">
        <v>3525</v>
      </c>
      <c r="D1762" s="25" t="s">
        <v>3521</v>
      </c>
      <c r="E1762" s="26" t="s">
        <v>3526</v>
      </c>
      <c r="F1762" s="25">
        <v>1</v>
      </c>
      <c r="G1762" s="25">
        <v>149</v>
      </c>
      <c r="H1762" s="25">
        <v>149</v>
      </c>
      <c r="I1762" s="25" t="s">
        <v>148</v>
      </c>
      <c r="J1762" s="25" t="s">
        <v>154</v>
      </c>
      <c r="K1762" s="25"/>
    </row>
    <row r="1763" spans="2:11" x14ac:dyDescent="0.25">
      <c r="B1763" s="23">
        <v>1761</v>
      </c>
      <c r="C1763" s="23" t="s">
        <v>3527</v>
      </c>
      <c r="D1763" s="23" t="s">
        <v>3521</v>
      </c>
      <c r="E1763" s="24" t="s">
        <v>3528</v>
      </c>
      <c r="F1763" s="23">
        <v>1</v>
      </c>
      <c r="G1763" s="23">
        <v>86</v>
      </c>
      <c r="H1763" s="23">
        <v>86</v>
      </c>
      <c r="I1763" s="23" t="s">
        <v>148</v>
      </c>
      <c r="J1763" s="23" t="s">
        <v>154</v>
      </c>
      <c r="K1763" s="23"/>
    </row>
    <row r="1764" spans="2:11" x14ac:dyDescent="0.25">
      <c r="B1764" s="25">
        <v>1762</v>
      </c>
      <c r="C1764" s="25" t="s">
        <v>3529</v>
      </c>
      <c r="D1764" s="25" t="s">
        <v>3521</v>
      </c>
      <c r="E1764" s="26" t="s">
        <v>3530</v>
      </c>
      <c r="F1764" s="25">
        <v>1</v>
      </c>
      <c r="G1764" s="25">
        <v>86</v>
      </c>
      <c r="H1764" s="25">
        <v>86</v>
      </c>
      <c r="I1764" s="25" t="s">
        <v>148</v>
      </c>
      <c r="J1764" s="25" t="s">
        <v>154</v>
      </c>
      <c r="K1764" s="25"/>
    </row>
    <row r="1765" spans="2:11" x14ac:dyDescent="0.25">
      <c r="B1765" s="23">
        <v>1763</v>
      </c>
      <c r="C1765" s="23" t="s">
        <v>3531</v>
      </c>
      <c r="D1765" s="23" t="s">
        <v>3521</v>
      </c>
      <c r="E1765" s="24" t="s">
        <v>3532</v>
      </c>
      <c r="F1765" s="23">
        <v>1</v>
      </c>
      <c r="G1765" s="23">
        <v>86</v>
      </c>
      <c r="H1765" s="23">
        <v>86</v>
      </c>
      <c r="I1765" s="23" t="s">
        <v>148</v>
      </c>
      <c r="J1765" s="23" t="s">
        <v>154</v>
      </c>
      <c r="K1765" s="23"/>
    </row>
    <row r="1766" spans="2:11" x14ac:dyDescent="0.25">
      <c r="B1766" s="25">
        <v>1764</v>
      </c>
      <c r="C1766" s="25" t="s">
        <v>3533</v>
      </c>
      <c r="D1766" s="25" t="s">
        <v>3521</v>
      </c>
      <c r="E1766" s="26" t="s">
        <v>3534</v>
      </c>
      <c r="F1766" s="25">
        <v>1</v>
      </c>
      <c r="G1766" s="25">
        <v>128</v>
      </c>
      <c r="H1766" s="25">
        <v>128</v>
      </c>
      <c r="I1766" s="25" t="s">
        <v>148</v>
      </c>
      <c r="J1766" s="25" t="s">
        <v>154</v>
      </c>
      <c r="K1766" s="25"/>
    </row>
    <row r="1767" spans="2:11" x14ac:dyDescent="0.25">
      <c r="B1767" s="23">
        <v>1765</v>
      </c>
      <c r="C1767" s="23" t="s">
        <v>3535</v>
      </c>
      <c r="D1767" s="23" t="s">
        <v>3521</v>
      </c>
      <c r="E1767" s="24" t="s">
        <v>3536</v>
      </c>
      <c r="F1767" s="23">
        <v>1</v>
      </c>
      <c r="G1767" s="23">
        <v>128</v>
      </c>
      <c r="H1767" s="23">
        <v>128</v>
      </c>
      <c r="I1767" s="23" t="s">
        <v>148</v>
      </c>
      <c r="J1767" s="23" t="s">
        <v>154</v>
      </c>
      <c r="K1767" s="23"/>
    </row>
    <row r="1768" spans="2:11" x14ac:dyDescent="0.25">
      <c r="B1768" s="25">
        <v>1766</v>
      </c>
      <c r="C1768" s="25" t="s">
        <v>3537</v>
      </c>
      <c r="D1768" s="25" t="s">
        <v>3521</v>
      </c>
      <c r="E1768" s="26" t="s">
        <v>3538</v>
      </c>
      <c r="F1768" s="25">
        <v>1</v>
      </c>
      <c r="G1768" s="25">
        <v>128</v>
      </c>
      <c r="H1768" s="25">
        <v>128</v>
      </c>
      <c r="I1768" s="25" t="s">
        <v>148</v>
      </c>
      <c r="J1768" s="25" t="s">
        <v>154</v>
      </c>
      <c r="K1768" s="25"/>
    </row>
    <row r="1769" spans="2:11" x14ac:dyDescent="0.25">
      <c r="B1769" s="23">
        <v>1767</v>
      </c>
      <c r="C1769" s="23" t="s">
        <v>3539</v>
      </c>
      <c r="D1769" s="23" t="s">
        <v>3521</v>
      </c>
      <c r="E1769" s="24" t="s">
        <v>3540</v>
      </c>
      <c r="F1769" s="23">
        <v>1</v>
      </c>
      <c r="G1769" s="23">
        <v>149</v>
      </c>
      <c r="H1769" s="23">
        <v>149</v>
      </c>
      <c r="I1769" s="23" t="s">
        <v>148</v>
      </c>
      <c r="J1769" s="23" t="s">
        <v>154</v>
      </c>
      <c r="K1769" s="23"/>
    </row>
    <row r="1770" spans="2:11" x14ac:dyDescent="0.25">
      <c r="B1770" s="25">
        <v>1768</v>
      </c>
      <c r="C1770" s="25" t="s">
        <v>3541</v>
      </c>
      <c r="D1770" s="25" t="s">
        <v>3521</v>
      </c>
      <c r="E1770" s="26" t="s">
        <v>3542</v>
      </c>
      <c r="F1770" s="25">
        <v>1</v>
      </c>
      <c r="G1770" s="25">
        <v>107</v>
      </c>
      <c r="H1770" s="25">
        <v>107</v>
      </c>
      <c r="I1770" s="25" t="s">
        <v>148</v>
      </c>
      <c r="J1770" s="25" t="s">
        <v>154</v>
      </c>
      <c r="K1770" s="25"/>
    </row>
    <row r="1771" spans="2:11" x14ac:dyDescent="0.25">
      <c r="B1771" s="23">
        <v>1769</v>
      </c>
      <c r="C1771" s="23" t="s">
        <v>3543</v>
      </c>
      <c r="D1771" s="23" t="s">
        <v>3521</v>
      </c>
      <c r="E1771" s="24" t="s">
        <v>3544</v>
      </c>
      <c r="F1771" s="23">
        <v>1</v>
      </c>
      <c r="G1771" s="23">
        <v>116</v>
      </c>
      <c r="H1771" s="23">
        <v>116</v>
      </c>
      <c r="I1771" s="23" t="s">
        <v>148</v>
      </c>
      <c r="J1771" s="23" t="s">
        <v>154</v>
      </c>
      <c r="K1771" s="23"/>
    </row>
    <row r="1772" spans="2:11" x14ac:dyDescent="0.25">
      <c r="B1772" s="25">
        <v>1770</v>
      </c>
      <c r="C1772" s="25" t="s">
        <v>3545</v>
      </c>
      <c r="D1772" s="25" t="s">
        <v>3521</v>
      </c>
      <c r="E1772" s="26" t="s">
        <v>3546</v>
      </c>
      <c r="F1772" s="25">
        <v>1</v>
      </c>
      <c r="G1772" s="25">
        <v>68</v>
      </c>
      <c r="H1772" s="25">
        <v>68</v>
      </c>
      <c r="I1772" s="25" t="s">
        <v>148</v>
      </c>
      <c r="J1772" s="25" t="s">
        <v>154</v>
      </c>
      <c r="K1772" s="25"/>
    </row>
    <row r="1773" spans="2:11" x14ac:dyDescent="0.25">
      <c r="B1773" s="23">
        <v>1771</v>
      </c>
      <c r="C1773" s="23" t="s">
        <v>3547</v>
      </c>
      <c r="D1773" s="23" t="s">
        <v>3548</v>
      </c>
      <c r="E1773" s="24" t="s">
        <v>3549</v>
      </c>
      <c r="F1773" s="23">
        <v>1</v>
      </c>
      <c r="G1773" s="23">
        <v>9</v>
      </c>
      <c r="H1773" s="23">
        <v>9</v>
      </c>
      <c r="I1773" s="23" t="s">
        <v>148</v>
      </c>
      <c r="J1773" s="23" t="s">
        <v>154</v>
      </c>
      <c r="K1773" s="23"/>
    </row>
    <row r="1774" spans="2:11" x14ac:dyDescent="0.25">
      <c r="B1774" s="25">
        <v>1772</v>
      </c>
      <c r="C1774" s="25" t="s">
        <v>3550</v>
      </c>
      <c r="D1774" s="25" t="s">
        <v>3548</v>
      </c>
      <c r="E1774" s="26" t="s">
        <v>3551</v>
      </c>
      <c r="F1774" s="25">
        <v>1</v>
      </c>
      <c r="G1774" s="25">
        <v>17</v>
      </c>
      <c r="H1774" s="25">
        <v>17</v>
      </c>
      <c r="I1774" s="25" t="s">
        <v>148</v>
      </c>
      <c r="J1774" s="25" t="s">
        <v>154</v>
      </c>
      <c r="K1774" s="25"/>
    </row>
    <row r="1775" spans="2:11" x14ac:dyDescent="0.25">
      <c r="B1775" s="23">
        <v>1773</v>
      </c>
      <c r="C1775" s="23" t="s">
        <v>3552</v>
      </c>
      <c r="D1775" s="23" t="s">
        <v>3548</v>
      </c>
      <c r="E1775" s="24" t="s">
        <v>3553</v>
      </c>
      <c r="F1775" s="23">
        <v>1</v>
      </c>
      <c r="G1775" s="23">
        <v>11</v>
      </c>
      <c r="H1775" s="23">
        <v>11</v>
      </c>
      <c r="I1775" s="23" t="s">
        <v>148</v>
      </c>
      <c r="J1775" s="23" t="s">
        <v>154</v>
      </c>
      <c r="K1775" s="23"/>
    </row>
    <row r="1776" spans="2:11" x14ac:dyDescent="0.25">
      <c r="B1776" s="25">
        <v>1774</v>
      </c>
      <c r="C1776" s="25" t="s">
        <v>3554</v>
      </c>
      <c r="D1776" s="25" t="s">
        <v>3548</v>
      </c>
      <c r="E1776" s="26" t="s">
        <v>3555</v>
      </c>
      <c r="F1776" s="25">
        <v>1</v>
      </c>
      <c r="G1776" s="25">
        <v>6</v>
      </c>
      <c r="H1776" s="25">
        <v>6</v>
      </c>
      <c r="I1776" s="25" t="s">
        <v>148</v>
      </c>
      <c r="J1776" s="25" t="s">
        <v>154</v>
      </c>
      <c r="K1776" s="25"/>
    </row>
    <row r="1777" spans="2:11" x14ac:dyDescent="0.25">
      <c r="B1777" s="23">
        <v>1775</v>
      </c>
      <c r="C1777" s="23" t="s">
        <v>3556</v>
      </c>
      <c r="D1777" s="23" t="s">
        <v>3548</v>
      </c>
      <c r="E1777" s="24" t="s">
        <v>3557</v>
      </c>
      <c r="F1777" s="23">
        <v>1</v>
      </c>
      <c r="G1777" s="23">
        <v>12</v>
      </c>
      <c r="H1777" s="23">
        <v>12</v>
      </c>
      <c r="I1777" s="23" t="s">
        <v>148</v>
      </c>
      <c r="J1777" s="23" t="s">
        <v>154</v>
      </c>
      <c r="K1777" s="23"/>
    </row>
    <row r="1778" spans="2:11" x14ac:dyDescent="0.25">
      <c r="B1778" s="25">
        <v>1776</v>
      </c>
      <c r="C1778" s="25" t="s">
        <v>3558</v>
      </c>
      <c r="D1778" s="25" t="s">
        <v>3548</v>
      </c>
      <c r="E1778" s="26" t="s">
        <v>3559</v>
      </c>
      <c r="F1778" s="25">
        <v>1</v>
      </c>
      <c r="G1778" s="25">
        <v>6</v>
      </c>
      <c r="H1778" s="25">
        <v>6</v>
      </c>
      <c r="I1778" s="25" t="s">
        <v>148</v>
      </c>
      <c r="J1778" s="25" t="s">
        <v>154</v>
      </c>
      <c r="K1778" s="25"/>
    </row>
    <row r="1779" spans="2:11" x14ac:dyDescent="0.25">
      <c r="B1779" s="23">
        <v>1777</v>
      </c>
      <c r="C1779" s="23" t="s">
        <v>3560</v>
      </c>
      <c r="D1779" s="23" t="s">
        <v>3548</v>
      </c>
      <c r="E1779" s="24" t="s">
        <v>3561</v>
      </c>
      <c r="F1779" s="23">
        <v>1</v>
      </c>
      <c r="G1779" s="23">
        <v>5</v>
      </c>
      <c r="H1779" s="23">
        <v>5</v>
      </c>
      <c r="I1779" s="23" t="s">
        <v>148</v>
      </c>
      <c r="J1779" s="23" t="s">
        <v>154</v>
      </c>
      <c r="K1779" s="23"/>
    </row>
    <row r="1780" spans="2:11" x14ac:dyDescent="0.25">
      <c r="B1780" s="25">
        <v>1778</v>
      </c>
      <c r="C1780" s="25" t="s">
        <v>3562</v>
      </c>
      <c r="D1780" s="25" t="s">
        <v>3548</v>
      </c>
      <c r="E1780" s="26" t="s">
        <v>3563</v>
      </c>
      <c r="F1780" s="25">
        <v>1</v>
      </c>
      <c r="G1780" s="25">
        <v>8</v>
      </c>
      <c r="H1780" s="25">
        <v>8</v>
      </c>
      <c r="I1780" s="25" t="s">
        <v>148</v>
      </c>
      <c r="J1780" s="25" t="s">
        <v>154</v>
      </c>
      <c r="K1780" s="25"/>
    </row>
    <row r="1781" spans="2:11" x14ac:dyDescent="0.25">
      <c r="B1781" s="23">
        <v>1779</v>
      </c>
      <c r="C1781" s="23" t="s">
        <v>3564</v>
      </c>
      <c r="D1781" s="23" t="s">
        <v>3548</v>
      </c>
      <c r="E1781" s="24" t="s">
        <v>3565</v>
      </c>
      <c r="F1781" s="23">
        <v>1</v>
      </c>
      <c r="G1781" s="23">
        <v>5</v>
      </c>
      <c r="H1781" s="23">
        <v>5</v>
      </c>
      <c r="I1781" s="23" t="s">
        <v>148</v>
      </c>
      <c r="J1781" s="23" t="s">
        <v>154</v>
      </c>
      <c r="K1781" s="23"/>
    </row>
    <row r="1782" spans="2:11" x14ac:dyDescent="0.25">
      <c r="B1782" s="25">
        <v>1780</v>
      </c>
      <c r="C1782" s="25" t="s">
        <v>3566</v>
      </c>
      <c r="D1782" s="25" t="s">
        <v>3548</v>
      </c>
      <c r="E1782" s="26" t="s">
        <v>3567</v>
      </c>
      <c r="F1782" s="25">
        <v>1</v>
      </c>
      <c r="G1782" s="25">
        <v>17</v>
      </c>
      <c r="H1782" s="25">
        <v>17</v>
      </c>
      <c r="I1782" s="25" t="s">
        <v>148</v>
      </c>
      <c r="J1782" s="25" t="s">
        <v>154</v>
      </c>
      <c r="K1782" s="25"/>
    </row>
    <row r="1783" spans="2:11" x14ac:dyDescent="0.25">
      <c r="B1783" s="23">
        <v>1781</v>
      </c>
      <c r="C1783" s="23" t="s">
        <v>3568</v>
      </c>
      <c r="D1783" s="23" t="s">
        <v>3548</v>
      </c>
      <c r="E1783" s="24" t="s">
        <v>3569</v>
      </c>
      <c r="F1783" s="23">
        <v>1</v>
      </c>
      <c r="G1783" s="23">
        <v>10</v>
      </c>
      <c r="H1783" s="23">
        <v>10</v>
      </c>
      <c r="I1783" s="23" t="s">
        <v>148</v>
      </c>
      <c r="J1783" s="23" t="s">
        <v>154</v>
      </c>
      <c r="K1783" s="23"/>
    </row>
    <row r="1784" spans="2:11" x14ac:dyDescent="0.25">
      <c r="B1784" s="25">
        <v>1782</v>
      </c>
      <c r="C1784" s="25" t="s">
        <v>3570</v>
      </c>
      <c r="D1784" s="25" t="s">
        <v>3548</v>
      </c>
      <c r="E1784" s="26" t="s">
        <v>3571</v>
      </c>
      <c r="F1784" s="25">
        <v>1</v>
      </c>
      <c r="G1784" s="25">
        <v>6</v>
      </c>
      <c r="H1784" s="25">
        <v>6</v>
      </c>
      <c r="I1784" s="25" t="s">
        <v>148</v>
      </c>
      <c r="J1784" s="25" t="s">
        <v>154</v>
      </c>
      <c r="K1784" s="25"/>
    </row>
    <row r="1785" spans="2:11" x14ac:dyDescent="0.25">
      <c r="B1785" s="23">
        <v>1783</v>
      </c>
      <c r="C1785" s="23" t="s">
        <v>3572</v>
      </c>
      <c r="D1785" s="23" t="s">
        <v>3548</v>
      </c>
      <c r="E1785" s="24" t="s">
        <v>3573</v>
      </c>
      <c r="F1785" s="23">
        <v>1</v>
      </c>
      <c r="G1785" s="23">
        <v>5</v>
      </c>
      <c r="H1785" s="23">
        <v>5</v>
      </c>
      <c r="I1785" s="23" t="s">
        <v>148</v>
      </c>
      <c r="J1785" s="23" t="s">
        <v>154</v>
      </c>
      <c r="K1785" s="23"/>
    </row>
  </sheetData>
  <sheetProtection algorithmName="SHA-512" hashValue="sB6L2VEQIKrXAM6zdz0nUJHPrYVOfLCtjr7FlMd4OgGBVAQnqTPx5aP3NpCDQdCJhryx4QXQGS9JCfvQOIgUxw==" saltValue="Hq+mxQErTSEZ80b6bDsJmw==" spinCount="100000" sheet="1" objects="1" scenarios="1" sort="0" autoFilter="0"/>
  <protectedRanges>
    <protectedRange sqref="B2:K1785" name="AllowSortFilter"/>
  </protectedRanges>
  <autoFilter ref="B2:K1785" xr:uid="{D13C4448-B64B-48CF-A268-D0BEF80998FE}"/>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C65175-4C75-4139-9D5F-22CDE089E4BC}">
  <sheetPr>
    <tabColor rgb="FFED1653"/>
    <pageSetUpPr fitToPage="1"/>
  </sheetPr>
  <dimension ref="A1:E46"/>
  <sheetViews>
    <sheetView showGridLines="0" showRowColHeaders="0" view="pageBreakPreview" zoomScaleNormal="100" zoomScaleSheetLayoutView="100" workbookViewId="0">
      <selection activeCell="C7" sqref="C7:E7"/>
    </sheetView>
  </sheetViews>
  <sheetFormatPr defaultRowHeight="14.25" x14ac:dyDescent="0.2"/>
  <cols>
    <col min="1" max="1" width="26.85546875" style="2" customWidth="1"/>
    <col min="2" max="2" width="32.28515625" style="2" customWidth="1"/>
    <col min="3" max="3" width="19.140625" style="2" customWidth="1"/>
    <col min="4" max="4" width="15.7109375" style="2" customWidth="1"/>
    <col min="5" max="5" width="15.5703125" style="2" customWidth="1"/>
    <col min="6" max="16384" width="9.140625" style="2"/>
  </cols>
  <sheetData>
    <row r="1" spans="1:5" x14ac:dyDescent="0.2">
      <c r="A1" s="59"/>
      <c r="B1" s="59"/>
      <c r="C1" s="59"/>
      <c r="D1" s="59"/>
      <c r="E1" s="59"/>
    </row>
    <row r="2" spans="1:5" ht="58.5" customHeight="1" x14ac:dyDescent="0.35">
      <c r="B2" s="60"/>
    </row>
    <row r="3" spans="1:5" ht="25.5" customHeight="1" x14ac:dyDescent="0.35">
      <c r="A3" s="60" t="s">
        <v>3868</v>
      </c>
    </row>
    <row r="4" spans="1:5" ht="18" customHeight="1" thickBot="1" x14ac:dyDescent="0.25">
      <c r="A4" s="63" t="s">
        <v>3869</v>
      </c>
    </row>
    <row r="5" spans="1:5" s="61" customFormat="1" ht="15" customHeight="1" x14ac:dyDescent="0.2">
      <c r="A5" s="470" t="s">
        <v>3773</v>
      </c>
      <c r="B5" s="90" t="s">
        <v>3774</v>
      </c>
      <c r="C5" s="475">
        <f>QC!B1</f>
        <v>0</v>
      </c>
      <c r="D5" s="475"/>
      <c r="E5" s="476"/>
    </row>
    <row r="6" spans="1:5" s="61" customFormat="1" ht="15" x14ac:dyDescent="0.2">
      <c r="A6" s="471"/>
      <c r="B6" s="91" t="s">
        <v>3775</v>
      </c>
      <c r="C6" s="477" t="str">
        <f>'Fillable application'!F29&amp;", "&amp;'Fillable application'!F30&amp;", "&amp;'Fillable application'!F31&amp;" "&amp;'Fillable application'!F32</f>
        <v xml:space="preserve">, ,  </v>
      </c>
      <c r="D6" s="477"/>
      <c r="E6" s="478"/>
    </row>
    <row r="7" spans="1:5" s="61" customFormat="1" ht="15" x14ac:dyDescent="0.2">
      <c r="A7" s="472"/>
      <c r="B7" s="91" t="s">
        <v>3776</v>
      </c>
      <c r="C7" s="479"/>
      <c r="D7" s="479"/>
      <c r="E7" s="480"/>
    </row>
    <row r="8" spans="1:5" s="61" customFormat="1" ht="15" customHeight="1" x14ac:dyDescent="0.2">
      <c r="A8" s="473" t="s">
        <v>3947</v>
      </c>
      <c r="B8" s="91" t="s">
        <v>3777</v>
      </c>
      <c r="C8" s="477" t="str">
        <f>IF(ISTEXT('Fillable application'!C8)=TRUE,'Fillable application'!C8,"")</f>
        <v/>
      </c>
      <c r="D8" s="477"/>
      <c r="E8" s="478"/>
    </row>
    <row r="9" spans="1:5" s="61" customFormat="1" ht="15.75" thickBot="1" x14ac:dyDescent="0.25">
      <c r="A9" s="474"/>
      <c r="B9" s="92" t="s">
        <v>3778</v>
      </c>
      <c r="C9" s="481" t="str">
        <f>IF(ISTEXT('Fillable application'!C17)=TRUE,'Fillable application'!C17,"")</f>
        <v/>
      </c>
      <c r="D9" s="481"/>
      <c r="E9" s="482"/>
    </row>
    <row r="10" spans="1:5" s="61" customFormat="1" ht="7.5" customHeight="1" thickBot="1" x14ac:dyDescent="0.25">
      <c r="A10" s="62"/>
      <c r="B10" s="62"/>
      <c r="C10" s="62"/>
      <c r="D10" s="62"/>
      <c r="E10" s="62"/>
    </row>
    <row r="11" spans="1:5" s="61" customFormat="1" ht="4.5" customHeight="1" x14ac:dyDescent="0.2"/>
    <row r="12" spans="1:5" s="61" customFormat="1" ht="15" x14ac:dyDescent="0.2">
      <c r="A12" s="63" t="s">
        <v>3780</v>
      </c>
      <c r="B12" s="63"/>
      <c r="C12" s="63"/>
    </row>
    <row r="13" spans="1:5" ht="12" customHeight="1" x14ac:dyDescent="0.2">
      <c r="A13" s="64" t="s">
        <v>3661</v>
      </c>
      <c r="B13" s="65"/>
      <c r="C13" s="65"/>
    </row>
    <row r="14" spans="1:5" s="61" customFormat="1" ht="45" x14ac:dyDescent="0.2">
      <c r="A14" s="464" t="s">
        <v>3779</v>
      </c>
      <c r="B14" s="66" t="s">
        <v>3781</v>
      </c>
      <c r="C14" s="67" t="s">
        <v>3785</v>
      </c>
      <c r="D14" s="67" t="s">
        <v>3786</v>
      </c>
      <c r="E14" s="68" t="s">
        <v>3787</v>
      </c>
    </row>
    <row r="15" spans="1:5" s="61" customFormat="1" ht="15" x14ac:dyDescent="0.2">
      <c r="A15" s="465"/>
      <c r="B15" s="69" t="s">
        <v>3782</v>
      </c>
      <c r="C15" s="411">
        <f>SUMIF('APTracks export data'!A:A,"Custom",'APTracks export data'!J:K)</f>
        <v>0</v>
      </c>
      <c r="D15" s="412">
        <f>SUMIF('APTracks export data'!A:A,"Custom",'APTracks export data'!G:G)</f>
        <v>0</v>
      </c>
      <c r="E15" s="413">
        <f>SUMIF('APTracks export data'!A:A,"Custom",'APTracks export data'!I:I)</f>
        <v>0</v>
      </c>
    </row>
    <row r="16" spans="1:5" s="61" customFormat="1" ht="15" x14ac:dyDescent="0.2">
      <c r="A16" s="465"/>
      <c r="B16" s="69" t="s">
        <v>3783</v>
      </c>
      <c r="C16" s="414" t="s">
        <v>29</v>
      </c>
      <c r="D16" s="415" t="s">
        <v>29</v>
      </c>
      <c r="E16" s="413" t="s">
        <v>29</v>
      </c>
    </row>
    <row r="17" spans="1:5" s="61" customFormat="1" ht="15" x14ac:dyDescent="0.2">
      <c r="A17" s="465"/>
      <c r="B17" s="70" t="s">
        <v>134</v>
      </c>
      <c r="C17" s="416">
        <f>SUMIF('APTracks export data'!A:A,"&lt;&gt;"&amp;"Custom",'APTracks export data'!J:K)</f>
        <v>0</v>
      </c>
      <c r="D17" s="412">
        <f>SUMIF('APTracks export data'!A:A,"&lt;&gt;"&amp;"Custom",'APTracks export data'!G:G)</f>
        <v>0</v>
      </c>
      <c r="E17" s="417">
        <f>SUMIF('APTracks export data'!$A$3:$A$178,"&lt;&gt;"&amp;"Custom",'APTracks export data'!$I$3:$I$178)</f>
        <v>0</v>
      </c>
    </row>
    <row r="18" spans="1:5" s="61" customFormat="1" ht="15" x14ac:dyDescent="0.2">
      <c r="A18" s="466"/>
      <c r="B18" s="71" t="s">
        <v>3784</v>
      </c>
      <c r="C18" s="72"/>
      <c r="D18" s="73"/>
      <c r="E18" s="74"/>
    </row>
    <row r="19" spans="1:5" s="61" customFormat="1" ht="15" x14ac:dyDescent="0.2">
      <c r="A19" s="466"/>
      <c r="B19" s="75" t="s">
        <v>3674</v>
      </c>
      <c r="C19" s="418">
        <f>Summary!$C$3</f>
        <v>0</v>
      </c>
      <c r="D19" s="419"/>
      <c r="E19" s="420"/>
    </row>
    <row r="20" spans="1:5" s="61" customFormat="1" ht="15" x14ac:dyDescent="0.2">
      <c r="A20" s="466"/>
      <c r="B20" s="69" t="s">
        <v>3675</v>
      </c>
      <c r="C20" s="413">
        <f>Summary!$C$4</f>
        <v>0</v>
      </c>
      <c r="D20" s="421"/>
      <c r="E20" s="420"/>
    </row>
    <row r="21" spans="1:5" s="61" customFormat="1" ht="15" x14ac:dyDescent="0.2">
      <c r="A21" s="466"/>
      <c r="B21" s="76" t="s">
        <v>3676</v>
      </c>
      <c r="C21" s="413">
        <f>Summary!$C$5</f>
        <v>0</v>
      </c>
      <c r="D21" s="421"/>
      <c r="E21" s="420"/>
    </row>
    <row r="22" spans="1:5" s="61" customFormat="1" ht="15.75" x14ac:dyDescent="0.25">
      <c r="A22" s="467"/>
      <c r="B22" s="77" t="s">
        <v>136</v>
      </c>
      <c r="C22" s="422">
        <f>SUM(C15:C17,C19:C21)</f>
        <v>0</v>
      </c>
      <c r="D22" s="423">
        <f>SUM(D15:D17)</f>
        <v>0</v>
      </c>
      <c r="E22" s="424">
        <f>SUM(E15:E17)</f>
        <v>0</v>
      </c>
    </row>
    <row r="23" spans="1:5" s="61" customFormat="1" ht="7.5" customHeight="1" thickBot="1" x14ac:dyDescent="0.25">
      <c r="A23" s="62"/>
      <c r="B23" s="78"/>
      <c r="C23" s="78"/>
      <c r="D23" s="78"/>
      <c r="E23" s="78"/>
    </row>
    <row r="24" spans="1:5" s="61" customFormat="1" ht="4.5" customHeight="1" x14ac:dyDescent="0.2"/>
    <row r="25" spans="1:5" s="61" customFormat="1" ht="30.75" customHeight="1" x14ac:dyDescent="0.2">
      <c r="A25" s="485" t="s">
        <v>3788</v>
      </c>
      <c r="B25" s="486"/>
      <c r="C25" s="486"/>
      <c r="D25" s="486"/>
      <c r="E25" s="486"/>
    </row>
    <row r="26" spans="1:5" s="61" customFormat="1" ht="7.5" customHeight="1" thickBot="1" x14ac:dyDescent="0.25"/>
    <row r="27" spans="1:5" s="61" customFormat="1" ht="25.5" customHeight="1" x14ac:dyDescent="0.2">
      <c r="A27" s="79" t="s">
        <v>3789</v>
      </c>
      <c r="B27" s="405"/>
      <c r="C27" s="80" t="s">
        <v>3790</v>
      </c>
      <c r="D27" s="405"/>
      <c r="E27" s="406"/>
    </row>
    <row r="28" spans="1:5" s="61" customFormat="1" ht="25.5" customHeight="1" x14ac:dyDescent="0.2">
      <c r="A28" s="81" t="s">
        <v>3662</v>
      </c>
      <c r="B28" s="407"/>
      <c r="C28" s="82" t="s">
        <v>3760</v>
      </c>
      <c r="D28" s="407"/>
      <c r="E28" s="408"/>
    </row>
    <row r="29" spans="1:5" s="61" customFormat="1" ht="25.5" customHeight="1" x14ac:dyDescent="0.2">
      <c r="A29" s="81" t="s">
        <v>3791</v>
      </c>
      <c r="B29" s="483" t="s">
        <v>3764</v>
      </c>
      <c r="C29" s="483"/>
      <c r="D29" s="483"/>
      <c r="E29" s="484"/>
    </row>
    <row r="30" spans="1:5" s="61" customFormat="1" ht="25.5" customHeight="1" thickBot="1" x14ac:dyDescent="0.25">
      <c r="A30" s="83" t="s">
        <v>3792</v>
      </c>
      <c r="B30" s="84"/>
      <c r="C30" s="84"/>
      <c r="D30" s="409"/>
      <c r="E30" s="410"/>
    </row>
    <row r="31" spans="1:5" s="61" customFormat="1" ht="7.5" customHeight="1" thickBot="1" x14ac:dyDescent="0.25">
      <c r="A31" s="62"/>
      <c r="B31" s="62"/>
      <c r="C31" s="62"/>
      <c r="D31" s="62"/>
      <c r="E31" s="62"/>
    </row>
    <row r="32" spans="1:5" s="61" customFormat="1" ht="4.5" customHeight="1" x14ac:dyDescent="0.2"/>
    <row r="33" spans="1:5" s="61" customFormat="1" ht="37.5" customHeight="1" x14ac:dyDescent="0.2">
      <c r="A33" s="468" t="s">
        <v>3965</v>
      </c>
      <c r="B33" s="469"/>
      <c r="C33" s="469"/>
      <c r="D33" s="469"/>
      <c r="E33" s="469"/>
    </row>
    <row r="34" spans="1:5" s="61" customFormat="1" ht="12.75" customHeight="1" x14ac:dyDescent="0.2">
      <c r="A34" s="85" t="s">
        <v>3663</v>
      </c>
      <c r="B34" s="63"/>
      <c r="C34" s="63"/>
      <c r="D34" s="63"/>
      <c r="E34" s="63"/>
    </row>
    <row r="35" spans="1:5" s="61" customFormat="1" ht="9" customHeight="1" x14ac:dyDescent="0.2">
      <c r="A35" s="63"/>
      <c r="B35" s="63"/>
      <c r="C35" s="63"/>
      <c r="D35" s="63"/>
      <c r="E35" s="63"/>
    </row>
    <row r="36" spans="1:5" s="86" customFormat="1" ht="12.75" customHeight="1" x14ac:dyDescent="0.2">
      <c r="A36" s="93" t="s">
        <v>3793</v>
      </c>
      <c r="B36" s="63"/>
      <c r="C36" s="63"/>
      <c r="D36" s="93" t="s">
        <v>3759</v>
      </c>
      <c r="E36" s="63"/>
    </row>
    <row r="37" spans="1:5" s="61" customFormat="1" ht="4.5" customHeight="1" thickBot="1" x14ac:dyDescent="0.25">
      <c r="A37" s="87"/>
      <c r="B37" s="87"/>
      <c r="C37" s="87"/>
      <c r="D37" s="87"/>
      <c r="E37" s="87"/>
    </row>
    <row r="38" spans="1:5" s="61" customFormat="1" ht="4.5" customHeight="1" x14ac:dyDescent="0.2"/>
    <row r="39" spans="1:5" s="61" customFormat="1" ht="13.5" customHeight="1" x14ac:dyDescent="0.2">
      <c r="A39" s="88" t="s">
        <v>3794</v>
      </c>
      <c r="B39" s="63"/>
    </row>
    <row r="40" spans="1:5" s="61" customFormat="1" ht="13.5" customHeight="1" x14ac:dyDescent="0.2">
      <c r="A40" s="85" t="s">
        <v>3772</v>
      </c>
      <c r="B40" s="63"/>
    </row>
    <row r="41" spans="1:5" s="61" customFormat="1" ht="15" x14ac:dyDescent="0.2">
      <c r="A41" s="89" t="s">
        <v>3966</v>
      </c>
      <c r="B41" s="63"/>
    </row>
    <row r="42" spans="1:5" s="61" customFormat="1" ht="15" x14ac:dyDescent="0.2">
      <c r="A42" s="89" t="s">
        <v>3664</v>
      </c>
      <c r="B42" s="63"/>
    </row>
    <row r="43" spans="1:5" s="61" customFormat="1" ht="15" x14ac:dyDescent="0.2">
      <c r="A43" s="89" t="s">
        <v>3665</v>
      </c>
      <c r="B43" s="63"/>
    </row>
    <row r="44" spans="1:5" s="61" customFormat="1" ht="15" x14ac:dyDescent="0.2">
      <c r="A44" s="89" t="s">
        <v>3967</v>
      </c>
      <c r="B44" s="63"/>
    </row>
    <row r="45" spans="1:5" s="61" customFormat="1" ht="51" customHeight="1" x14ac:dyDescent="0.2">
      <c r="A45" s="487" t="s">
        <v>3996</v>
      </c>
      <c r="B45" s="487"/>
      <c r="C45" s="487"/>
      <c r="D45" s="463"/>
      <c r="E45" s="463"/>
    </row>
    <row r="46" spans="1:5" s="61" customFormat="1" ht="15" x14ac:dyDescent="0.2"/>
  </sheetData>
  <sheetProtection algorithmName="SHA-512" hashValue="0H82N/gotVti6xIsyUckpxGuKutiZwTikQKGKCAtZ4tkv5c5yZp3jBeSm7TLE6y3aeN1GFPo9IyFpX7+QfnhNg==" saltValue="2aTyQ5CUnNOfcImDgjtTaw==" spinCount="100000" sheet="1" objects="1" scenarios="1"/>
  <mergeCells count="13">
    <mergeCell ref="D45:E45"/>
    <mergeCell ref="A14:A22"/>
    <mergeCell ref="A33:E33"/>
    <mergeCell ref="A5:A7"/>
    <mergeCell ref="A8:A9"/>
    <mergeCell ref="C5:E5"/>
    <mergeCell ref="C6:E6"/>
    <mergeCell ref="C7:E7"/>
    <mergeCell ref="C8:E8"/>
    <mergeCell ref="C9:E9"/>
    <mergeCell ref="B29:E29"/>
    <mergeCell ref="A25:E25"/>
    <mergeCell ref="A45:C45"/>
  </mergeCells>
  <pageMargins left="0.25" right="0.25" top="0.5" bottom="0.25" header="0.3" footer="0.3"/>
  <pageSetup scale="93" fitToHeight="0"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3E8186-6E06-47F7-B2BF-1C7EA5417126}">
  <sheetPr>
    <tabColor rgb="FF86888A"/>
  </sheetPr>
  <dimension ref="A1:H27"/>
  <sheetViews>
    <sheetView showGridLines="0" zoomScale="85" zoomScaleNormal="85" workbookViewId="0">
      <selection activeCell="B1" sqref="B1"/>
    </sheetView>
  </sheetViews>
  <sheetFormatPr defaultRowHeight="14.25" x14ac:dyDescent="0.2"/>
  <cols>
    <col min="1" max="1" width="54.140625" style="2" bestFit="1" customWidth="1"/>
    <col min="2" max="2" width="34.42578125" style="174" customWidth="1"/>
    <col min="3" max="3" width="29.140625" style="174" customWidth="1"/>
    <col min="4" max="4" width="14" style="2" bestFit="1" customWidth="1"/>
    <col min="5" max="5" width="9.140625" style="2"/>
    <col min="6" max="6" width="27.7109375" style="2" bestFit="1" customWidth="1"/>
    <col min="7" max="7" width="33" style="2" bestFit="1" customWidth="1"/>
    <col min="8" max="8" width="10.42578125" style="2" bestFit="1" customWidth="1"/>
    <col min="9" max="16384" width="9.140625" style="2"/>
  </cols>
  <sheetData>
    <row r="1" spans="1:5" ht="15" x14ac:dyDescent="0.25">
      <c r="A1" s="304" t="s">
        <v>3655</v>
      </c>
      <c r="B1" s="165"/>
      <c r="E1" s="290" t="s">
        <v>3837</v>
      </c>
    </row>
    <row r="2" spans="1:5" x14ac:dyDescent="0.2">
      <c r="A2" s="289" t="s">
        <v>3656</v>
      </c>
      <c r="B2" s="168"/>
      <c r="E2" s="290"/>
    </row>
    <row r="3" spans="1:5" x14ac:dyDescent="0.2">
      <c r="A3" s="289" t="s">
        <v>3657</v>
      </c>
      <c r="B3" s="496" t="str">
        <f>IFERROR(Summary!E10/Input_Usage,"")</f>
        <v/>
      </c>
      <c r="E3" s="290"/>
    </row>
    <row r="5" spans="1:5" ht="15" x14ac:dyDescent="0.25">
      <c r="A5" s="305" t="s">
        <v>3825</v>
      </c>
      <c r="B5" s="184" t="s">
        <v>3648</v>
      </c>
      <c r="C5" s="184" t="s">
        <v>3649</v>
      </c>
    </row>
    <row r="6" spans="1:5" x14ac:dyDescent="0.2">
      <c r="A6" s="291" t="s">
        <v>1</v>
      </c>
      <c r="B6" s="292"/>
      <c r="C6" s="292"/>
    </row>
    <row r="7" spans="1:5" x14ac:dyDescent="0.2">
      <c r="A7" s="291" t="s">
        <v>3650</v>
      </c>
      <c r="B7" s="292"/>
      <c r="C7" s="292"/>
    </row>
    <row r="8" spans="1:5" x14ac:dyDescent="0.2">
      <c r="A8" s="291" t="s">
        <v>3651</v>
      </c>
      <c r="B8" s="292"/>
      <c r="C8" s="292"/>
    </row>
    <row r="9" spans="1:5" x14ac:dyDescent="0.2">
      <c r="A9" s="291" t="s">
        <v>3652</v>
      </c>
      <c r="B9" s="293"/>
      <c r="C9" s="293"/>
    </row>
    <row r="10" spans="1:5" x14ac:dyDescent="0.2">
      <c r="A10" s="291" t="s">
        <v>3653</v>
      </c>
      <c r="B10" s="293"/>
      <c r="C10" s="293"/>
    </row>
    <row r="11" spans="1:5" x14ac:dyDescent="0.2">
      <c r="A11" s="291" t="s">
        <v>3654</v>
      </c>
      <c r="B11" s="293"/>
      <c r="C11" s="293"/>
    </row>
    <row r="12" spans="1:5" x14ac:dyDescent="0.2">
      <c r="A12" s="291" t="s">
        <v>3658</v>
      </c>
      <c r="B12" s="293"/>
      <c r="C12" s="293"/>
    </row>
    <row r="13" spans="1:5" x14ac:dyDescent="0.2">
      <c r="A13" s="291" t="s">
        <v>3757</v>
      </c>
      <c r="B13" s="293"/>
      <c r="C13" s="293"/>
    </row>
    <row r="14" spans="1:5" x14ac:dyDescent="0.2">
      <c r="A14" s="291" t="s">
        <v>3660</v>
      </c>
      <c r="B14" s="293"/>
      <c r="C14" s="293"/>
    </row>
    <row r="15" spans="1:5" x14ac:dyDescent="0.2">
      <c r="A15" s="291" t="s">
        <v>3758</v>
      </c>
      <c r="B15" s="293"/>
      <c r="C15" s="293"/>
    </row>
    <row r="16" spans="1:5" x14ac:dyDescent="0.2">
      <c r="A16" s="174"/>
      <c r="B16" s="294"/>
      <c r="C16" s="294"/>
    </row>
    <row r="17" spans="1:8" ht="15" x14ac:dyDescent="0.25">
      <c r="A17" s="306" t="s">
        <v>3826</v>
      </c>
      <c r="B17" s="306" t="s">
        <v>134</v>
      </c>
      <c r="C17" s="307" t="s">
        <v>135</v>
      </c>
      <c r="D17" s="307" t="s">
        <v>136</v>
      </c>
      <c r="F17" s="308" t="s">
        <v>3798</v>
      </c>
      <c r="G17" s="308" t="s">
        <v>3835</v>
      </c>
    </row>
    <row r="18" spans="1:8" x14ac:dyDescent="0.2">
      <c r="A18" s="295" t="s">
        <v>3645</v>
      </c>
      <c r="B18" s="296">
        <f>SUM('Interior - prescriptive'!$O$2,'Exterior - prescriptive'!$N$2,'Controls - prescriptive'!$M$2)</f>
        <v>0</v>
      </c>
      <c r="C18" s="296">
        <f>Custom!$V$2</f>
        <v>0</v>
      </c>
      <c r="D18" s="296">
        <f>SUM(B18:C18)</f>
        <v>0</v>
      </c>
      <c r="F18" s="297"/>
      <c r="G18" s="298"/>
      <c r="H18" s="299"/>
    </row>
    <row r="19" spans="1:8" ht="15" x14ac:dyDescent="0.25">
      <c r="A19" s="295" t="s">
        <v>3828</v>
      </c>
      <c r="B19" s="296">
        <f>SUM('Interior - prescriptive'!$L$2,'Exterior - prescriptive'!$K$2,'Controls - prescriptive'!$J$2)</f>
        <v>0</v>
      </c>
      <c r="C19" s="296">
        <f>Custom!$W$2</f>
        <v>0</v>
      </c>
      <c r="D19" s="296">
        <f>Total_ProjectCost</f>
        <v>0</v>
      </c>
      <c r="F19" s="308" t="s">
        <v>3834</v>
      </c>
      <c r="G19" s="308" t="s">
        <v>3836</v>
      </c>
    </row>
    <row r="20" spans="1:8" x14ac:dyDescent="0.2">
      <c r="A20" s="300" t="s">
        <v>3829</v>
      </c>
      <c r="B20" s="301">
        <f>B$18/Value_Max_Incentive</f>
        <v>0</v>
      </c>
      <c r="C20" s="301">
        <f>C$18/Value_Max_Incentive</f>
        <v>0</v>
      </c>
      <c r="D20" s="301">
        <f>D$18/Value_Max_Incentive</f>
        <v>0</v>
      </c>
      <c r="F20" s="302">
        <f>Input_ProgramType</f>
        <v>0</v>
      </c>
      <c r="G20" s="303">
        <f>IF($F$20="Small Commercial Solutions",30000,100000)</f>
        <v>100000</v>
      </c>
    </row>
    <row r="21" spans="1:8" x14ac:dyDescent="0.2">
      <c r="A21" s="295" t="s">
        <v>3830</v>
      </c>
      <c r="B21" s="301" t="e">
        <f>B$18/B$19</f>
        <v>#DIV/0!</v>
      </c>
      <c r="C21" s="301" t="e">
        <f>C$18/C$19</f>
        <v>#DIV/0!</v>
      </c>
      <c r="D21" s="301" t="e">
        <f>D$18/D$19</f>
        <v>#DIV/0!</v>
      </c>
    </row>
    <row r="23" spans="1:8" ht="15" x14ac:dyDescent="0.2">
      <c r="A23" s="306" t="s">
        <v>3827</v>
      </c>
      <c r="B23" s="306" t="s">
        <v>134</v>
      </c>
    </row>
    <row r="24" spans="1:8" x14ac:dyDescent="0.2">
      <c r="A24" s="295" t="s">
        <v>3673</v>
      </c>
      <c r="B24" s="296" t="b">
        <f>Summary!E10=SUM('APTracks export data'!G:G)</f>
        <v>1</v>
      </c>
    </row>
    <row r="25" spans="1:8" x14ac:dyDescent="0.2">
      <c r="A25" s="295" t="s">
        <v>3831</v>
      </c>
      <c r="B25" s="296" t="b">
        <f>Summary!D10=SUM('APTracks export data'!I:I)</f>
        <v>1</v>
      </c>
    </row>
    <row r="26" spans="1:8" x14ac:dyDescent="0.2">
      <c r="A26" s="300" t="s">
        <v>3832</v>
      </c>
      <c r="B26" s="301" t="b">
        <f>Total_ProjectCost=SUM('APTracks export data'!J:K)</f>
        <v>1</v>
      </c>
    </row>
    <row r="27" spans="1:8" x14ac:dyDescent="0.2">
      <c r="A27" s="300" t="s">
        <v>3833</v>
      </c>
      <c r="B27" s="301" t="b">
        <f>Total_ProjectCost=SUM('APTracks export data'!J:K)</f>
        <v>1</v>
      </c>
    </row>
  </sheetData>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22C2B1-6F6B-4212-9759-1D20B8030FD5}">
  <sheetPr>
    <tabColor rgb="FF86888A"/>
    <pageSetUpPr fitToPage="1"/>
  </sheetPr>
  <dimension ref="A2:L72"/>
  <sheetViews>
    <sheetView showGridLines="0" view="pageBreakPreview" zoomScale="90" zoomScaleNormal="70" zoomScaleSheetLayoutView="90" workbookViewId="0">
      <selection activeCell="A70" sqref="A70:F70"/>
    </sheetView>
  </sheetViews>
  <sheetFormatPr defaultRowHeight="14.25" x14ac:dyDescent="0.2"/>
  <cols>
    <col min="1" max="3" width="12.7109375" style="2" customWidth="1"/>
    <col min="4" max="4" width="2.7109375" style="2" customWidth="1"/>
    <col min="5" max="7" width="12.7109375" style="2" customWidth="1"/>
    <col min="8" max="8" width="2.7109375" style="2" customWidth="1"/>
    <col min="9" max="11" width="12.7109375" style="2" customWidth="1"/>
    <col min="12" max="16384" width="9.140625" style="2"/>
  </cols>
  <sheetData>
    <row r="2" spans="1:11" ht="45.75" customHeight="1" x14ac:dyDescent="0.2"/>
    <row r="4" spans="1:11" ht="23.25" x14ac:dyDescent="0.35">
      <c r="A4" s="114" t="s">
        <v>3838</v>
      </c>
    </row>
    <row r="5" spans="1:11" ht="30.75" customHeight="1" x14ac:dyDescent="0.2">
      <c r="A5" s="494" t="s">
        <v>3765</v>
      </c>
      <c r="B5" s="494"/>
      <c r="C5" s="494"/>
      <c r="D5" s="494"/>
      <c r="E5" s="494"/>
    </row>
    <row r="6" spans="1:11" hidden="1" x14ac:dyDescent="0.2">
      <c r="A6" s="494"/>
      <c r="B6" s="494"/>
      <c r="C6" s="494"/>
      <c r="D6" s="494"/>
      <c r="E6" s="494"/>
    </row>
    <row r="7" spans="1:11" x14ac:dyDescent="0.2">
      <c r="A7" s="94"/>
      <c r="B7" s="94"/>
      <c r="C7" s="94"/>
      <c r="D7" s="94"/>
      <c r="E7" s="94"/>
    </row>
    <row r="8" spans="1:11" ht="15" thickBot="1" x14ac:dyDescent="0.25"/>
    <row r="9" spans="1:11" ht="15" x14ac:dyDescent="0.25">
      <c r="A9" s="128" t="s">
        <v>3839</v>
      </c>
      <c r="B9" s="129"/>
      <c r="C9" s="130"/>
      <c r="D9" s="95"/>
      <c r="E9" s="128" t="s">
        <v>3947</v>
      </c>
      <c r="F9" s="129"/>
      <c r="G9" s="130"/>
      <c r="I9" s="128" t="s">
        <v>3840</v>
      </c>
      <c r="J9" s="129"/>
      <c r="K9" s="130"/>
    </row>
    <row r="10" spans="1:11" x14ac:dyDescent="0.2">
      <c r="A10" s="115" t="s">
        <v>3892</v>
      </c>
      <c r="B10" s="116"/>
      <c r="C10" s="117"/>
      <c r="E10" s="115" t="s">
        <v>3949</v>
      </c>
      <c r="F10" s="116"/>
      <c r="G10" s="117"/>
      <c r="I10" s="115" t="s">
        <v>3950</v>
      </c>
      <c r="J10" s="116"/>
      <c r="K10" s="117"/>
    </row>
    <row r="11" spans="1:11" x14ac:dyDescent="0.2">
      <c r="A11" s="134" t="str">
        <f>IF(ISTEXT('Fillable application'!C8)=TRUE, 'Fillable application'!C8,"")</f>
        <v/>
      </c>
      <c r="B11" s="135"/>
      <c r="C11" s="136"/>
      <c r="E11" s="134" t="str">
        <f>IF(ISTEXT('Fillable application'!C20)=TRUE, 'Fillable application'!C20,"")</f>
        <v/>
      </c>
      <c r="F11" s="135"/>
      <c r="G11" s="136"/>
      <c r="I11" s="134" t="str">
        <f>IF(ISTEXT('Fillable application'!F14)=TRUE,'Fillable application'!F14,"")</f>
        <v/>
      </c>
      <c r="J11" s="135"/>
      <c r="K11" s="136"/>
    </row>
    <row r="12" spans="1:11" x14ac:dyDescent="0.2">
      <c r="A12" s="115" t="s">
        <v>3948</v>
      </c>
      <c r="B12" s="116"/>
      <c r="C12" s="117"/>
      <c r="E12" s="115" t="s">
        <v>3897</v>
      </c>
      <c r="F12" s="116"/>
      <c r="G12" s="117"/>
      <c r="I12" s="115" t="s">
        <v>3951</v>
      </c>
      <c r="J12" s="116"/>
      <c r="K12" s="117"/>
    </row>
    <row r="13" spans="1:11" x14ac:dyDescent="0.2">
      <c r="A13" s="134" t="str">
        <f>IF(ISTEXT('Fillable application'!C9)=TRUE, 'Fillable application'!C9,"")</f>
        <v/>
      </c>
      <c r="B13" s="135"/>
      <c r="C13" s="136"/>
      <c r="E13" s="134" t="str">
        <f>IF(ISBLANK('Fillable application'!C22)=TRUE,"",'Fillable application'!C22)</f>
        <v/>
      </c>
      <c r="F13" s="135"/>
      <c r="G13" s="136"/>
      <c r="I13" s="134" t="str">
        <f>IF(ISTEXT('Fillable application'!F15)=TRUE,'Fillable application'!F15,"")</f>
        <v/>
      </c>
      <c r="J13" s="135"/>
      <c r="K13" s="136"/>
    </row>
    <row r="14" spans="1:11" x14ac:dyDescent="0.2">
      <c r="A14" s="115" t="s">
        <v>3724</v>
      </c>
      <c r="B14" s="116"/>
      <c r="C14" s="117"/>
      <c r="E14" s="115" t="s">
        <v>3898</v>
      </c>
      <c r="F14" s="116"/>
      <c r="G14" s="117"/>
      <c r="I14" s="115" t="s">
        <v>3904</v>
      </c>
      <c r="J14" s="116"/>
      <c r="K14" s="117"/>
    </row>
    <row r="15" spans="1:11" x14ac:dyDescent="0.2">
      <c r="A15" s="134" t="str">
        <f>IF(ISTEXT('Fillable application'!C10)=TRUE,'Fillable application'!C10,"")</f>
        <v/>
      </c>
      <c r="B15" s="135"/>
      <c r="C15" s="136"/>
      <c r="E15" s="134" t="str">
        <f>IF(ISTEXT('Fillable application'!C23)=TRUE, 'Fillable application'!C23,"")</f>
        <v/>
      </c>
      <c r="F15" s="135"/>
      <c r="G15" s="136"/>
      <c r="I15" s="134" t="str">
        <f>IF(ISNUMBER('Fillable application'!F16)=TRUE,'Fillable application'!F16,"")</f>
        <v/>
      </c>
      <c r="J15" s="135"/>
      <c r="K15" s="136"/>
    </row>
    <row r="16" spans="1:11" x14ac:dyDescent="0.2">
      <c r="A16" s="118" t="s">
        <v>3726</v>
      </c>
      <c r="B16" s="119" t="s">
        <v>3730</v>
      </c>
      <c r="C16" s="120"/>
      <c r="E16" s="115" t="s">
        <v>3892</v>
      </c>
      <c r="F16" s="122"/>
      <c r="G16" s="123" t="s">
        <v>3747</v>
      </c>
      <c r="I16" s="115" t="s">
        <v>3905</v>
      </c>
      <c r="J16" s="116"/>
      <c r="K16" s="117"/>
    </row>
    <row r="17" spans="1:12" x14ac:dyDescent="0.2">
      <c r="A17" s="137" t="str">
        <f>IF(ISTEXT('Fillable application'!C10)=TRUE, 'Fillable application'!C10,"")</f>
        <v/>
      </c>
      <c r="B17" s="138" t="str">
        <f>IF(ISBLANK('Fillable application'!C12)=TRUE,"",'Fillable application'!C12)</f>
        <v/>
      </c>
      <c r="C17" s="121"/>
      <c r="E17" s="134" t="str">
        <f>IF(ISTEXT('Fillable application'!C24)=TRUE, 'Fillable application'!C24,"")</f>
        <v/>
      </c>
      <c r="F17" s="139"/>
      <c r="G17" s="140" t="str">
        <f>IF(ISTEXT('Fillable application'!C21)=TRUE, 'Fillable application'!C21,"")</f>
        <v/>
      </c>
      <c r="I17" s="141" t="str">
        <f>IF(ISNUMBER('Fillable application'!F17)=TRUE,'Fillable application'!F17,"")</f>
        <v/>
      </c>
      <c r="J17" s="135"/>
      <c r="K17" s="136"/>
    </row>
    <row r="18" spans="1:12" x14ac:dyDescent="0.2">
      <c r="A18" s="96"/>
      <c r="B18" s="97"/>
      <c r="C18" s="98"/>
      <c r="E18" s="115" t="s">
        <v>3748</v>
      </c>
      <c r="F18" s="116"/>
      <c r="G18" s="117"/>
      <c r="I18" s="115" t="s">
        <v>3683</v>
      </c>
      <c r="J18" s="116"/>
      <c r="K18" s="117"/>
    </row>
    <row r="19" spans="1:12" x14ac:dyDescent="0.2">
      <c r="A19" s="147"/>
      <c r="B19" s="148"/>
      <c r="C19" s="149"/>
      <c r="E19" s="134" t="str">
        <f>IF(ISTEXT('Fillable application'!C25)=TRUE,'Fillable application'!C25,"")</f>
        <v/>
      </c>
      <c r="F19" s="135"/>
      <c r="G19" s="136"/>
      <c r="I19" s="134" t="str">
        <f>IF(ISTEXT('Fillable application'!F18)=TRUE,'Fillable application'!F18,"")</f>
        <v/>
      </c>
      <c r="J19" s="135"/>
      <c r="K19" s="136"/>
    </row>
    <row r="20" spans="1:12" ht="15" x14ac:dyDescent="0.25">
      <c r="A20" s="131" t="s">
        <v>3841</v>
      </c>
      <c r="B20" s="132"/>
      <c r="C20" s="133"/>
      <c r="D20" s="95"/>
      <c r="E20" s="115" t="s">
        <v>3724</v>
      </c>
      <c r="F20" s="116"/>
      <c r="G20" s="117"/>
      <c r="I20" s="131" t="s">
        <v>3843</v>
      </c>
      <c r="J20" s="132"/>
      <c r="K20" s="133"/>
    </row>
    <row r="21" spans="1:12" x14ac:dyDescent="0.2">
      <c r="A21" s="115" t="s">
        <v>3954</v>
      </c>
      <c r="B21" s="116"/>
      <c r="C21" s="117"/>
      <c r="E21" s="134" t="str">
        <f>IF(ISTEXT('Fillable application'!C26)=TRUE,'Fillable application'!C26,"")</f>
        <v/>
      </c>
      <c r="F21" s="135"/>
      <c r="G21" s="136"/>
      <c r="I21" s="96" t="s">
        <v>3929</v>
      </c>
      <c r="J21" s="97"/>
      <c r="K21" s="98"/>
    </row>
    <row r="22" spans="1:12" x14ac:dyDescent="0.2">
      <c r="A22" s="142" t="str">
        <f>IF(ISTEXT('Fillable application'!C15)=TRUE,'Fillable application'!C15,"")</f>
        <v/>
      </c>
      <c r="B22" s="143"/>
      <c r="C22" s="144"/>
      <c r="E22" s="124" t="s">
        <v>3726</v>
      </c>
      <c r="F22" s="119" t="s">
        <v>3730</v>
      </c>
      <c r="G22" s="120"/>
      <c r="I22" s="151" t="str">
        <f>IF(ISBLANK('Fillable application'!F10)=TRUE,"",'Fillable application'!F10)</f>
        <v/>
      </c>
      <c r="J22" s="148"/>
      <c r="K22" s="149"/>
    </row>
    <row r="23" spans="1:12" x14ac:dyDescent="0.2">
      <c r="A23" s="115" t="s">
        <v>3955</v>
      </c>
      <c r="B23" s="116"/>
      <c r="C23" s="117"/>
      <c r="E23" s="150" t="str">
        <f>IF(ISTEXT('Fillable application'!C27)=TRUE,'Fillable application'!C27,"")</f>
        <v/>
      </c>
      <c r="F23" s="146" t="str">
        <f>IF(ISBLANK('Fillable application'!C28)=TRUE,"",'Fillable application'!C28)</f>
        <v/>
      </c>
      <c r="G23" s="121"/>
      <c r="I23" s="96" t="s">
        <v>3930</v>
      </c>
      <c r="J23" s="97"/>
      <c r="K23" s="98"/>
    </row>
    <row r="24" spans="1:12" ht="15" x14ac:dyDescent="0.25">
      <c r="A24" s="142" t="str">
        <f>IF(ISBLANK('Fillable application'!C16)=TRUE,"",'Fillable application'!C16)</f>
        <v/>
      </c>
      <c r="B24" s="143"/>
      <c r="C24" s="144"/>
      <c r="E24" s="131" t="s">
        <v>3842</v>
      </c>
      <c r="F24" s="132"/>
      <c r="G24" s="133"/>
      <c r="I24" s="151" t="str">
        <f>IF(ISBLANK('Fillable application'!F11)=TRUE,"",'Fillable application'!F11)</f>
        <v/>
      </c>
      <c r="J24" s="148"/>
      <c r="K24" s="149"/>
    </row>
    <row r="25" spans="1:12" x14ac:dyDescent="0.2">
      <c r="A25" s="115" t="s">
        <v>3898</v>
      </c>
      <c r="B25" s="116"/>
      <c r="C25" s="117"/>
      <c r="E25" s="115" t="s">
        <v>3952</v>
      </c>
      <c r="F25" s="116"/>
      <c r="G25" s="117"/>
      <c r="I25" s="96" t="s">
        <v>3953</v>
      </c>
      <c r="J25" s="97"/>
      <c r="K25" s="98"/>
    </row>
    <row r="26" spans="1:12" x14ac:dyDescent="0.2">
      <c r="A26" s="142" t="str">
        <f>IF(ISTEXT('Fillable application'!C17)=TRUE,'Fillable application'!C17,"")</f>
        <v/>
      </c>
      <c r="B26" s="143"/>
      <c r="C26" s="144"/>
      <c r="E26" s="142" t="str">
        <f>IF(ISTEXT('Fillable application'!C31)=TRUE,'Fillable application'!C31,"")</f>
        <v/>
      </c>
      <c r="F26" s="143"/>
      <c r="G26" s="144"/>
      <c r="I26" s="488" t="str">
        <f>IF(ISTEXT('Fillable application'!F8)=TRUE,'Fillable application'!F8,"")</f>
        <v/>
      </c>
      <c r="J26" s="489"/>
      <c r="K26" s="490"/>
    </row>
    <row r="27" spans="1:12" ht="15" x14ac:dyDescent="0.25">
      <c r="A27" s="131" t="s">
        <v>3844</v>
      </c>
      <c r="B27" s="132"/>
      <c r="C27" s="133"/>
      <c r="D27" s="95"/>
      <c r="E27" s="115" t="s">
        <v>3897</v>
      </c>
      <c r="F27" s="116"/>
      <c r="G27" s="117"/>
      <c r="I27" s="488"/>
      <c r="J27" s="489"/>
      <c r="K27" s="490"/>
    </row>
    <row r="28" spans="1:12" x14ac:dyDescent="0.2">
      <c r="A28" s="115" t="s">
        <v>3910</v>
      </c>
      <c r="B28" s="116"/>
      <c r="C28" s="117"/>
      <c r="E28" s="142" t="str">
        <f>IF(ISBLANK('Fillable application'!C32)=TRUE,"",'Fillable application'!C32)</f>
        <v/>
      </c>
      <c r="F28" s="143"/>
      <c r="G28" s="144"/>
      <c r="I28" s="488"/>
      <c r="J28" s="489"/>
      <c r="K28" s="490"/>
    </row>
    <row r="29" spans="1:12" x14ac:dyDescent="0.2">
      <c r="A29" s="142" t="str">
        <f>IF(ISTEXT('Fillable application'!F26)=TRUE,'Fillable application'!F26,"")</f>
        <v/>
      </c>
      <c r="B29" s="143"/>
      <c r="C29" s="144"/>
      <c r="E29" s="115" t="s">
        <v>3898</v>
      </c>
      <c r="F29" s="116"/>
      <c r="G29" s="117"/>
      <c r="I29" s="488"/>
      <c r="J29" s="489"/>
      <c r="K29" s="490"/>
      <c r="L29" s="100"/>
    </row>
    <row r="30" spans="1:12" x14ac:dyDescent="0.2">
      <c r="A30" s="115" t="s">
        <v>3956</v>
      </c>
      <c r="B30" s="116"/>
      <c r="C30" s="117"/>
      <c r="E30" s="142" t="str">
        <f>IF(ISTEXT('Fillable application'!C33)=TRUE,'Fillable application'!C33,"")</f>
        <v/>
      </c>
      <c r="F30" s="143"/>
      <c r="G30" s="144"/>
      <c r="I30" s="488"/>
      <c r="J30" s="489"/>
      <c r="K30" s="490"/>
    </row>
    <row r="31" spans="1:12" ht="15" x14ac:dyDescent="0.25">
      <c r="A31" s="142" t="str">
        <f>IF(ISTEXT('Fillable application'!F28)=TRUE,'Fillable application'!F28,"")</f>
        <v/>
      </c>
      <c r="B31" s="143"/>
      <c r="C31" s="152" t="s">
        <v>3753</v>
      </c>
      <c r="E31" s="131" t="s">
        <v>3845</v>
      </c>
      <c r="F31" s="132"/>
      <c r="G31" s="133"/>
      <c r="I31" s="488"/>
      <c r="J31" s="489"/>
      <c r="K31" s="490"/>
    </row>
    <row r="32" spans="1:12" x14ac:dyDescent="0.2">
      <c r="A32" s="115" t="s">
        <v>3968</v>
      </c>
      <c r="B32" s="116"/>
      <c r="C32" s="117"/>
      <c r="E32" s="115" t="s">
        <v>3957</v>
      </c>
      <c r="F32" s="116"/>
      <c r="G32" s="98"/>
      <c r="I32" s="491"/>
      <c r="J32" s="492"/>
      <c r="K32" s="493"/>
    </row>
    <row r="33" spans="1:11" ht="15" x14ac:dyDescent="0.25">
      <c r="A33" s="142" t="str">
        <f>IF(ISBLANK('Fillable application'!F27)=TRUE,"",'Fillable application'!F27)</f>
        <v/>
      </c>
      <c r="B33" s="143"/>
      <c r="C33" s="144"/>
      <c r="E33" s="142" t="str">
        <f>IF(ISTEXT('Fillable application'!C36)=TRUE,'Fillable application'!C36,"")</f>
        <v/>
      </c>
      <c r="F33" s="143"/>
      <c r="G33" s="149"/>
      <c r="I33" s="131" t="s">
        <v>3846</v>
      </c>
      <c r="J33" s="132"/>
      <c r="K33" s="133"/>
    </row>
    <row r="34" spans="1:11" x14ac:dyDescent="0.2">
      <c r="A34" s="115" t="s">
        <v>3914</v>
      </c>
      <c r="B34" s="116"/>
      <c r="C34" s="117"/>
      <c r="E34" s="115" t="s">
        <v>3916</v>
      </c>
      <c r="F34" s="116"/>
      <c r="G34" s="98"/>
      <c r="I34" s="115" t="s">
        <v>3958</v>
      </c>
      <c r="J34" s="116"/>
      <c r="K34" s="117"/>
    </row>
    <row r="35" spans="1:11" x14ac:dyDescent="0.2">
      <c r="A35" s="142" t="str">
        <f>IF(ISTEXT('Fillable application'!F29)=TRUE,'Fillable application'!F29,"")</f>
        <v/>
      </c>
      <c r="B35" s="143"/>
      <c r="C35" s="144"/>
      <c r="E35" s="142" t="str">
        <f>IF(ISTEXT('Fillable application'!C38)=TRUE,'Fillable application'!C38,"")</f>
        <v/>
      </c>
      <c r="F35" s="143"/>
      <c r="G35" s="149"/>
      <c r="I35" s="142" t="str">
        <f>IF(ISTEXT('Fillable application'!F40)=TRUE,'Fillable application'!F40,"")</f>
        <v/>
      </c>
      <c r="J35" s="143"/>
      <c r="K35" s="144"/>
    </row>
    <row r="36" spans="1:11" x14ac:dyDescent="0.2">
      <c r="A36" s="115" t="s">
        <v>3724</v>
      </c>
      <c r="B36" s="116"/>
      <c r="C36" s="117"/>
      <c r="E36" s="115" t="s">
        <v>3918</v>
      </c>
      <c r="F36" s="116"/>
      <c r="G36" s="98"/>
      <c r="I36" s="115" t="s">
        <v>3959</v>
      </c>
      <c r="J36" s="116"/>
      <c r="K36" s="117"/>
    </row>
    <row r="37" spans="1:11" x14ac:dyDescent="0.2">
      <c r="A37" s="142" t="str">
        <f>IF(ISTEXT('Fillable application'!F30)=TRUE,'Fillable application'!F30,"")</f>
        <v/>
      </c>
      <c r="B37" s="143"/>
      <c r="C37" s="144"/>
      <c r="E37" s="142" t="str">
        <f>IF(ISTEXT('Fillable application'!C43)=TRUE,'Fillable application'!C43,"")</f>
        <v/>
      </c>
      <c r="F37" s="143"/>
      <c r="G37" s="149"/>
      <c r="I37" s="142" t="str">
        <f>IF(ISTEXT('Fillable application'!F41)=TRUE,'Fillable application'!F41,"")</f>
        <v/>
      </c>
      <c r="J37" s="143"/>
      <c r="K37" s="144"/>
    </row>
    <row r="38" spans="1:11" x14ac:dyDescent="0.2">
      <c r="A38" s="118" t="s">
        <v>3726</v>
      </c>
      <c r="B38" s="119" t="s">
        <v>3730</v>
      </c>
      <c r="C38" s="120"/>
      <c r="E38" s="115" t="s">
        <v>3748</v>
      </c>
      <c r="F38" s="116"/>
      <c r="G38" s="98"/>
      <c r="I38" s="115" t="s">
        <v>3742</v>
      </c>
      <c r="J38" s="116"/>
      <c r="K38" s="117"/>
    </row>
    <row r="39" spans="1:11" x14ac:dyDescent="0.2">
      <c r="A39" s="145" t="str">
        <f>IF(ISTEXT('Fillable application'!F31)=TRUE,'Fillable application'!F31,"")</f>
        <v/>
      </c>
      <c r="B39" s="146" t="str">
        <f>IF(ISBLANK('Fillable application'!F32)=TRUE,"",'Fillable application'!F32)</f>
        <v/>
      </c>
      <c r="C39" s="121"/>
      <c r="E39" s="142" t="str">
        <f>IF(ISTEXT('Fillable application'!C39)=TRUE,'Fillable application'!C39,"")</f>
        <v/>
      </c>
      <c r="F39" s="143"/>
      <c r="G39" s="149"/>
      <c r="I39" s="142" t="str">
        <f>IF(ISTEXT('Fillable application'!F42)=TRUE,'Fillable application'!F42,"")</f>
        <v/>
      </c>
      <c r="J39" s="143"/>
      <c r="K39" s="144"/>
    </row>
    <row r="40" spans="1:11" x14ac:dyDescent="0.2">
      <c r="A40" s="115" t="s">
        <v>3749</v>
      </c>
      <c r="B40" s="116"/>
      <c r="C40" s="117"/>
      <c r="E40" s="115" t="s">
        <v>3724</v>
      </c>
      <c r="F40" s="116"/>
      <c r="G40" s="98"/>
      <c r="I40" s="115" t="s">
        <v>3960</v>
      </c>
      <c r="J40" s="116"/>
      <c r="K40" s="117"/>
    </row>
    <row r="41" spans="1:11" x14ac:dyDescent="0.2">
      <c r="A41" s="142" t="str">
        <f>IF(ISTEXT('Fillable application'!F37)=TRUE,'Fillable application'!F37,"")</f>
        <v/>
      </c>
      <c r="B41" s="143"/>
      <c r="C41" s="144"/>
      <c r="E41" s="142" t="str">
        <f>IF(ISTEXT('Fillable application'!C40)=TRUE,'Fillable application'!C40,"")</f>
        <v/>
      </c>
      <c r="F41" s="143"/>
      <c r="G41" s="149"/>
      <c r="I41" s="142" t="str">
        <f>IF(ISTEXT('Fillable application'!F43)=TRUE,'Fillable application'!F43,"")</f>
        <v/>
      </c>
      <c r="J41" s="143"/>
      <c r="K41" s="144"/>
    </row>
    <row r="42" spans="1:11" x14ac:dyDescent="0.2">
      <c r="A42" s="115" t="s">
        <v>3750</v>
      </c>
      <c r="B42" s="116"/>
      <c r="C42" s="117"/>
      <c r="E42" s="124" t="s">
        <v>3726</v>
      </c>
      <c r="F42" s="119" t="s">
        <v>3730</v>
      </c>
      <c r="G42" s="99"/>
      <c r="I42" s="115" t="s">
        <v>3743</v>
      </c>
      <c r="J42" s="116"/>
      <c r="K42" s="117"/>
    </row>
    <row r="43" spans="1:11" ht="15" thickBot="1" x14ac:dyDescent="0.25">
      <c r="A43" s="153">
        <f>IF('Fillable application'!F35="Other:",'Fillable application'!F36,'Fillable application'!F35)</f>
        <v>0</v>
      </c>
      <c r="B43" s="154"/>
      <c r="C43" s="155"/>
      <c r="E43" s="156" t="str">
        <f>IF(ISTEXT('Fillable application'!C41)=TRUE,'Fillable application'!C41,"")</f>
        <v/>
      </c>
      <c r="F43" s="157" t="str">
        <f>IF(ISBLANK('Fillable application'!C42)=TRUE,"",'Fillable application'!C42)</f>
        <v/>
      </c>
      <c r="G43" s="101"/>
      <c r="I43" s="153" t="str">
        <f>IF(ISTEXT('Fillable application'!F44)=TRUE,'Fillable application'!F44,"")</f>
        <v/>
      </c>
      <c r="J43" s="154"/>
      <c r="K43" s="155"/>
    </row>
    <row r="44" spans="1:11" ht="15" thickBot="1" x14ac:dyDescent="0.25"/>
    <row r="45" spans="1:11" ht="15" x14ac:dyDescent="0.2">
      <c r="A45" s="125" t="s">
        <v>3663</v>
      </c>
      <c r="B45" s="102"/>
      <c r="C45" s="102"/>
      <c r="D45" s="102"/>
      <c r="E45" s="102"/>
      <c r="F45" s="103"/>
      <c r="G45" s="103"/>
      <c r="H45" s="103"/>
      <c r="I45" s="103"/>
      <c r="J45" s="103"/>
      <c r="K45" s="104"/>
    </row>
    <row r="46" spans="1:11" ht="15" x14ac:dyDescent="0.2">
      <c r="A46" s="105"/>
      <c r="B46" s="106"/>
      <c r="C46" s="106"/>
      <c r="D46" s="106"/>
      <c r="E46" s="106"/>
      <c r="F46" s="100"/>
      <c r="G46" s="100"/>
      <c r="H46" s="100"/>
      <c r="I46" s="100"/>
      <c r="J46" s="100"/>
      <c r="K46" s="107"/>
    </row>
    <row r="47" spans="1:11" ht="15.75" thickBot="1" x14ac:dyDescent="0.25">
      <c r="A47" s="126" t="s">
        <v>3793</v>
      </c>
      <c r="B47" s="127"/>
      <c r="C47" s="108"/>
      <c r="D47" s="108"/>
      <c r="E47" s="108"/>
      <c r="F47" s="109"/>
      <c r="G47" s="109"/>
      <c r="H47" s="109"/>
      <c r="I47" s="127" t="s">
        <v>3759</v>
      </c>
      <c r="J47" s="109"/>
      <c r="K47" s="110"/>
    </row>
    <row r="48" spans="1:11" ht="15" x14ac:dyDescent="0.2">
      <c r="A48" s="111"/>
      <c r="B48" s="111"/>
      <c r="C48" s="111"/>
      <c r="D48" s="111"/>
      <c r="E48" s="111"/>
      <c r="F48" s="112"/>
      <c r="G48" s="112"/>
      <c r="H48" s="112"/>
      <c r="I48" s="112"/>
      <c r="J48" s="112"/>
      <c r="K48" s="112"/>
    </row>
    <row r="49" spans="1:11" x14ac:dyDescent="0.2">
      <c r="A49" s="113"/>
      <c r="B49" s="113"/>
      <c r="C49" s="113"/>
      <c r="D49" s="113"/>
      <c r="E49" s="113"/>
      <c r="F49" s="112"/>
      <c r="G49" s="112"/>
      <c r="H49" s="112"/>
      <c r="I49" s="112"/>
      <c r="J49" s="112"/>
      <c r="K49" s="112"/>
    </row>
    <row r="50" spans="1:11" x14ac:dyDescent="0.2">
      <c r="A50" s="112"/>
      <c r="B50" s="112"/>
      <c r="C50" s="112"/>
      <c r="D50" s="112"/>
      <c r="E50" s="112"/>
      <c r="F50" s="112"/>
      <c r="G50" s="112"/>
      <c r="H50" s="112"/>
      <c r="I50" s="112"/>
      <c r="J50" s="112"/>
      <c r="K50" s="112"/>
    </row>
    <row r="51" spans="1:11" x14ac:dyDescent="0.2">
      <c r="A51" s="112"/>
      <c r="B51" s="112"/>
      <c r="C51" s="112"/>
      <c r="D51" s="112"/>
      <c r="E51" s="112"/>
      <c r="F51" s="112"/>
      <c r="G51" s="112"/>
      <c r="H51" s="112"/>
      <c r="I51" s="112"/>
      <c r="J51" s="112"/>
      <c r="K51" s="112"/>
    </row>
    <row r="52" spans="1:11" x14ac:dyDescent="0.2">
      <c r="A52" s="112"/>
      <c r="B52" s="112"/>
      <c r="C52" s="112"/>
      <c r="D52" s="112"/>
      <c r="E52" s="112"/>
      <c r="F52" s="112"/>
      <c r="G52" s="112"/>
      <c r="H52" s="112"/>
      <c r="I52" s="112"/>
      <c r="J52" s="112"/>
      <c r="K52" s="112"/>
    </row>
    <row r="69" spans="1:6" ht="15.75" customHeight="1" x14ac:dyDescent="0.2"/>
    <row r="70" spans="1:6" x14ac:dyDescent="0.2">
      <c r="A70" s="495" t="s">
        <v>3971</v>
      </c>
      <c r="B70" s="495"/>
      <c r="C70" s="495"/>
      <c r="D70" s="495"/>
      <c r="E70" s="495"/>
      <c r="F70" s="495"/>
    </row>
    <row r="71" spans="1:6" ht="11.25" customHeight="1" x14ac:dyDescent="0.2">
      <c r="A71" s="495" t="s">
        <v>3969</v>
      </c>
      <c r="B71" s="495"/>
      <c r="C71" s="495"/>
      <c r="D71" s="495"/>
      <c r="E71" s="495"/>
      <c r="F71" s="495"/>
    </row>
    <row r="72" spans="1:6" ht="11.25" customHeight="1" x14ac:dyDescent="0.2">
      <c r="A72" s="495" t="s">
        <v>3970</v>
      </c>
      <c r="B72" s="495"/>
      <c r="C72" s="495"/>
      <c r="D72" s="495"/>
      <c r="E72" s="495"/>
      <c r="F72" s="495"/>
    </row>
  </sheetData>
  <mergeCells count="5">
    <mergeCell ref="I26:K32"/>
    <mergeCell ref="A5:E6"/>
    <mergeCell ref="A70:F70"/>
    <mergeCell ref="A71:F71"/>
    <mergeCell ref="A72:F72"/>
  </mergeCells>
  <pageMargins left="0.7" right="0.7" top="0.75" bottom="0.75" header="0.3" footer="0.3"/>
  <pageSetup scale="64"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29C664-E8F0-4FE6-8393-91616EE9FA2E}">
  <sheetPr>
    <tabColor rgb="FF86888A"/>
  </sheetPr>
  <dimension ref="B1:AF65"/>
  <sheetViews>
    <sheetView showGridLines="0" topLeftCell="A2" zoomScale="85" zoomScaleNormal="85" workbookViewId="0">
      <selection activeCell="B2" sqref="B2"/>
    </sheetView>
  </sheetViews>
  <sheetFormatPr defaultRowHeight="15" x14ac:dyDescent="0.25"/>
  <cols>
    <col min="2" max="2" width="64.5703125" bestFit="1" customWidth="1"/>
    <col min="3" max="3" width="13.140625" bestFit="1" customWidth="1"/>
    <col min="4" max="4" width="12.85546875" bestFit="1" customWidth="1"/>
    <col min="5" max="5" width="12.7109375" bestFit="1" customWidth="1"/>
    <col min="6" max="6" width="16.5703125" bestFit="1" customWidth="1"/>
    <col min="8" max="8" width="75.28515625" bestFit="1" customWidth="1"/>
    <col min="9" max="9" width="5.5703125" bestFit="1" customWidth="1"/>
    <col min="10" max="10" width="4.5703125" bestFit="1" customWidth="1"/>
    <col min="12" max="12" width="38.5703125" bestFit="1" customWidth="1"/>
    <col min="13" max="14" width="6" customWidth="1"/>
    <col min="16" max="16" width="64.42578125" bestFit="1" customWidth="1"/>
    <col min="17" max="17" width="4.5703125" bestFit="1" customWidth="1"/>
    <col min="19" max="19" width="39.85546875" bestFit="1" customWidth="1"/>
    <col min="21" max="21" width="12.7109375" bestFit="1" customWidth="1"/>
    <col min="23" max="23" width="8.85546875" bestFit="1" customWidth="1"/>
    <col min="25" max="25" width="29.7109375" bestFit="1" customWidth="1"/>
    <col min="27" max="27" width="33.28515625" bestFit="1" customWidth="1"/>
    <col min="28" max="28" width="52.28515625" bestFit="1" customWidth="1"/>
    <col min="29" max="29" width="18.140625" bestFit="1" customWidth="1"/>
    <col min="32" max="32" width="84" bestFit="1" customWidth="1"/>
  </cols>
  <sheetData>
    <row r="1" spans="2:32" x14ac:dyDescent="0.25">
      <c r="H1" t="s">
        <v>78</v>
      </c>
      <c r="L1" t="s">
        <v>128</v>
      </c>
      <c r="P1" t="s">
        <v>77</v>
      </c>
    </row>
    <row r="2" spans="2:32" ht="18" x14ac:dyDescent="0.35">
      <c r="B2" s="158" t="s">
        <v>106</v>
      </c>
      <c r="C2" s="158" t="s">
        <v>30</v>
      </c>
      <c r="D2" s="158" t="s">
        <v>31</v>
      </c>
      <c r="E2" s="158" t="s">
        <v>12</v>
      </c>
      <c r="F2" s="158" t="s">
        <v>10</v>
      </c>
      <c r="H2" s="158" t="s">
        <v>44</v>
      </c>
      <c r="I2" s="158" t="s">
        <v>45</v>
      </c>
      <c r="J2" s="158" t="s">
        <v>46</v>
      </c>
      <c r="L2" s="158" t="s">
        <v>129</v>
      </c>
      <c r="M2" s="158" t="s">
        <v>3847</v>
      </c>
      <c r="N2" s="158" t="s">
        <v>3848</v>
      </c>
      <c r="P2" s="5" t="s">
        <v>34</v>
      </c>
      <c r="Q2" s="5" t="s">
        <v>130</v>
      </c>
      <c r="S2" s="5" t="s">
        <v>132</v>
      </c>
      <c r="U2" s="5" t="s">
        <v>7</v>
      </c>
      <c r="W2" s="5" t="s">
        <v>142</v>
      </c>
      <c r="Y2" s="5" t="s">
        <v>137</v>
      </c>
      <c r="AA2" s="5" t="s">
        <v>3640</v>
      </c>
      <c r="AB2" s="5" t="s">
        <v>11</v>
      </c>
      <c r="AC2" s="5" t="s">
        <v>10</v>
      </c>
      <c r="AE2" s="5" t="s">
        <v>10</v>
      </c>
      <c r="AF2" s="5" t="s">
        <v>3574</v>
      </c>
    </row>
    <row r="3" spans="2:32" x14ac:dyDescent="0.25">
      <c r="B3" s="3" t="s">
        <v>127</v>
      </c>
      <c r="C3" s="8" t="s">
        <v>29</v>
      </c>
      <c r="D3" s="8" t="s">
        <v>29</v>
      </c>
      <c r="E3" s="3" t="s">
        <v>29</v>
      </c>
      <c r="F3" s="3" t="s">
        <v>29</v>
      </c>
      <c r="H3" s="3" t="s">
        <v>79</v>
      </c>
      <c r="I3" s="4">
        <v>8760</v>
      </c>
      <c r="J3" s="7">
        <v>1</v>
      </c>
      <c r="L3" s="3" t="s">
        <v>82</v>
      </c>
      <c r="M3" s="7">
        <v>1.2</v>
      </c>
      <c r="N3" s="7">
        <v>1.0900000000000001</v>
      </c>
      <c r="P3" s="3" t="s">
        <v>35</v>
      </c>
      <c r="Q3" s="7">
        <v>1</v>
      </c>
      <c r="S3" s="3" t="s">
        <v>71</v>
      </c>
      <c r="U3" s="3" t="s">
        <v>74</v>
      </c>
      <c r="W3" s="3" t="s">
        <v>139</v>
      </c>
      <c r="Y3" s="3" t="s">
        <v>138</v>
      </c>
      <c r="AA3" s="3" t="s">
        <v>151</v>
      </c>
      <c r="AB3" s="7" t="s">
        <v>3632</v>
      </c>
      <c r="AC3" s="20">
        <v>999999</v>
      </c>
      <c r="AE3" s="3" t="s">
        <v>3575</v>
      </c>
      <c r="AF3" s="7" t="s">
        <v>3576</v>
      </c>
    </row>
    <row r="4" spans="2:32" x14ac:dyDescent="0.25">
      <c r="B4" s="3" t="s">
        <v>13</v>
      </c>
      <c r="C4" s="8">
        <v>12</v>
      </c>
      <c r="D4" s="8">
        <v>10</v>
      </c>
      <c r="E4" s="3" t="s">
        <v>107</v>
      </c>
      <c r="F4" s="3">
        <v>122516</v>
      </c>
      <c r="H4" s="3" t="s">
        <v>47</v>
      </c>
      <c r="I4" s="4">
        <v>2777</v>
      </c>
      <c r="J4" s="7">
        <v>0.47</v>
      </c>
      <c r="L4" s="3" t="s">
        <v>83</v>
      </c>
      <c r="M4" s="7">
        <v>1.2</v>
      </c>
      <c r="N4" s="7">
        <v>0.87</v>
      </c>
      <c r="P4" s="3" t="s">
        <v>36</v>
      </c>
      <c r="Q4" s="7">
        <v>0.7</v>
      </c>
      <c r="S4" s="3" t="s">
        <v>73</v>
      </c>
      <c r="U4" s="3" t="s">
        <v>76</v>
      </c>
      <c r="W4" s="3" t="s">
        <v>141</v>
      </c>
      <c r="Y4" s="3" t="s">
        <v>143</v>
      </c>
      <c r="AA4" s="3" t="s">
        <v>254</v>
      </c>
      <c r="AB4" s="7" t="s">
        <v>3632</v>
      </c>
      <c r="AC4" s="20">
        <v>999999</v>
      </c>
      <c r="AE4" s="3" t="s">
        <v>3577</v>
      </c>
      <c r="AF4" s="7" t="s">
        <v>3578</v>
      </c>
    </row>
    <row r="5" spans="2:32" x14ac:dyDescent="0.25">
      <c r="B5" s="3" t="s">
        <v>14</v>
      </c>
      <c r="C5" s="8">
        <v>22</v>
      </c>
      <c r="D5" s="8">
        <v>20</v>
      </c>
      <c r="E5" s="3" t="s">
        <v>107</v>
      </c>
      <c r="F5" s="3">
        <v>122533</v>
      </c>
      <c r="H5" s="3" t="s">
        <v>48</v>
      </c>
      <c r="I5" s="4">
        <v>3577</v>
      </c>
      <c r="J5" s="7">
        <v>0.69</v>
      </c>
      <c r="L5" s="3" t="s">
        <v>84</v>
      </c>
      <c r="M5" s="7">
        <v>1.2</v>
      </c>
      <c r="N5" s="7">
        <v>1.02</v>
      </c>
      <c r="P5" s="3" t="s">
        <v>37</v>
      </c>
      <c r="Q5" s="7">
        <v>0.8</v>
      </c>
      <c r="AA5" s="3" t="s">
        <v>1275</v>
      </c>
      <c r="AB5" s="7" t="s">
        <v>3637</v>
      </c>
      <c r="AC5" s="20">
        <v>101105</v>
      </c>
      <c r="AE5" s="3" t="s">
        <v>3579</v>
      </c>
      <c r="AF5" s="7" t="s">
        <v>3580</v>
      </c>
    </row>
    <row r="6" spans="2:32" x14ac:dyDescent="0.25">
      <c r="B6" s="3" t="s">
        <v>15</v>
      </c>
      <c r="C6" s="8">
        <v>5</v>
      </c>
      <c r="D6" s="8">
        <v>4</v>
      </c>
      <c r="E6" s="3" t="s">
        <v>107</v>
      </c>
      <c r="F6" s="3">
        <v>121716</v>
      </c>
      <c r="H6" s="3" t="s">
        <v>49</v>
      </c>
      <c r="I6" s="4">
        <v>4706</v>
      </c>
      <c r="J6" s="7">
        <v>0.95</v>
      </c>
      <c r="L6" s="3" t="s">
        <v>85</v>
      </c>
      <c r="M6" s="7">
        <v>1.2</v>
      </c>
      <c r="N6" s="7">
        <v>0.98</v>
      </c>
      <c r="P6" s="3" t="s">
        <v>38</v>
      </c>
      <c r="Q6" s="7">
        <v>0.9</v>
      </c>
      <c r="AA6" s="3" t="s">
        <v>1437</v>
      </c>
      <c r="AB6" s="7" t="s">
        <v>3637</v>
      </c>
      <c r="AC6" s="20">
        <v>101105</v>
      </c>
      <c r="AE6" s="3" t="s">
        <v>3581</v>
      </c>
      <c r="AF6" s="7" t="s">
        <v>3582</v>
      </c>
    </row>
    <row r="7" spans="2:32" x14ac:dyDescent="0.25">
      <c r="B7" s="3" t="s">
        <v>16</v>
      </c>
      <c r="C7" s="8">
        <v>14</v>
      </c>
      <c r="D7" s="8">
        <v>11</v>
      </c>
      <c r="E7" s="3" t="s">
        <v>107</v>
      </c>
      <c r="F7" s="3">
        <v>121733</v>
      </c>
      <c r="H7" s="3" t="s">
        <v>50</v>
      </c>
      <c r="I7" s="4">
        <v>6900</v>
      </c>
      <c r="J7" s="7">
        <v>0.95</v>
      </c>
      <c r="L7" s="3" t="s">
        <v>86</v>
      </c>
      <c r="M7" s="7">
        <v>1.25</v>
      </c>
      <c r="N7" s="7">
        <v>1.25</v>
      </c>
      <c r="P7" s="3" t="s">
        <v>39</v>
      </c>
      <c r="Q7" s="7">
        <v>1</v>
      </c>
      <c r="AA7" s="3" t="s">
        <v>1462</v>
      </c>
      <c r="AB7" s="7" t="s">
        <v>3637</v>
      </c>
      <c r="AC7" s="20">
        <v>101105</v>
      </c>
      <c r="AE7" s="3" t="s">
        <v>3583</v>
      </c>
      <c r="AF7" s="7" t="s">
        <v>3584</v>
      </c>
    </row>
    <row r="8" spans="2:32" x14ac:dyDescent="0.25">
      <c r="B8" s="3" t="s">
        <v>17</v>
      </c>
      <c r="C8" s="8">
        <v>3</v>
      </c>
      <c r="D8" s="8">
        <v>3</v>
      </c>
      <c r="E8" s="3" t="s">
        <v>107</v>
      </c>
      <c r="F8" s="3">
        <v>121816</v>
      </c>
      <c r="H8" s="3" t="s">
        <v>51</v>
      </c>
      <c r="I8" s="4">
        <v>6188</v>
      </c>
      <c r="J8" s="7">
        <v>0.81</v>
      </c>
      <c r="L8" s="3" t="s">
        <v>87</v>
      </c>
      <c r="M8" s="7">
        <v>1.3</v>
      </c>
      <c r="N8" s="7">
        <v>1.3</v>
      </c>
      <c r="P8" s="3" t="s">
        <v>40</v>
      </c>
      <c r="Q8" s="7">
        <v>0.7</v>
      </c>
      <c r="AA8" s="3" t="s">
        <v>1671</v>
      </c>
      <c r="AB8" s="7" t="s">
        <v>3632</v>
      </c>
      <c r="AC8" s="20">
        <v>101114</v>
      </c>
      <c r="AE8" s="3" t="s">
        <v>3585</v>
      </c>
      <c r="AF8" s="7" t="s">
        <v>3586</v>
      </c>
    </row>
    <row r="9" spans="2:32" x14ac:dyDescent="0.25">
      <c r="B9" s="3" t="s">
        <v>18</v>
      </c>
      <c r="C9" s="8">
        <v>7</v>
      </c>
      <c r="D9" s="8">
        <v>5</v>
      </c>
      <c r="E9" s="3" t="s">
        <v>107</v>
      </c>
      <c r="F9" s="3">
        <v>121916</v>
      </c>
      <c r="H9" s="3" t="s">
        <v>52</v>
      </c>
      <c r="I9" s="4">
        <v>4368</v>
      </c>
      <c r="J9" s="7">
        <v>0.81</v>
      </c>
      <c r="L9" s="3" t="s">
        <v>88</v>
      </c>
      <c r="M9" s="7">
        <v>1</v>
      </c>
      <c r="N9" s="7">
        <v>1</v>
      </c>
      <c r="P9" s="3" t="s">
        <v>41</v>
      </c>
      <c r="Q9" s="7">
        <v>0.6</v>
      </c>
      <c r="AA9" s="3" t="s">
        <v>1698</v>
      </c>
      <c r="AB9" s="7" t="s">
        <v>3632</v>
      </c>
      <c r="AC9" s="20">
        <v>101114</v>
      </c>
      <c r="AE9" s="3" t="s">
        <v>3587</v>
      </c>
      <c r="AF9" s="7" t="s">
        <v>3588</v>
      </c>
    </row>
    <row r="10" spans="2:32" x14ac:dyDescent="0.25">
      <c r="B10" s="3" t="s">
        <v>19</v>
      </c>
      <c r="C10" s="8">
        <v>6</v>
      </c>
      <c r="D10" s="8">
        <v>5</v>
      </c>
      <c r="E10" s="3" t="s">
        <v>107</v>
      </c>
      <c r="F10" s="3">
        <v>121703</v>
      </c>
      <c r="H10" s="3" t="s">
        <v>53</v>
      </c>
      <c r="I10" s="4">
        <v>3386</v>
      </c>
      <c r="J10" s="7">
        <v>0.77</v>
      </c>
      <c r="P10" s="3" t="s">
        <v>42</v>
      </c>
      <c r="Q10" s="7">
        <v>0.65</v>
      </c>
      <c r="AA10" s="3" t="s">
        <v>1735</v>
      </c>
      <c r="AB10" s="7" t="s">
        <v>3632</v>
      </c>
      <c r="AC10" s="20">
        <v>999999</v>
      </c>
      <c r="AE10" s="3" t="s">
        <v>3589</v>
      </c>
      <c r="AF10" s="7" t="s">
        <v>3590</v>
      </c>
    </row>
    <row r="11" spans="2:32" x14ac:dyDescent="0.25">
      <c r="B11" s="3" t="s">
        <v>20</v>
      </c>
      <c r="C11" s="8">
        <v>11</v>
      </c>
      <c r="D11" s="8">
        <v>9</v>
      </c>
      <c r="E11" s="3" t="s">
        <v>107</v>
      </c>
      <c r="F11" s="3">
        <v>121704</v>
      </c>
      <c r="H11" s="3" t="s">
        <v>54</v>
      </c>
      <c r="I11" s="4">
        <v>5730</v>
      </c>
      <c r="J11" s="7">
        <v>0.78</v>
      </c>
      <c r="P11" s="3" t="s">
        <v>43</v>
      </c>
      <c r="Q11" s="7">
        <v>0.65</v>
      </c>
      <c r="AA11" s="3" t="s">
        <v>1744</v>
      </c>
      <c r="AB11" s="7" t="s">
        <v>3638</v>
      </c>
      <c r="AC11" s="20">
        <v>101003</v>
      </c>
      <c r="AE11" s="3" t="s">
        <v>3591</v>
      </c>
      <c r="AF11" s="7" t="s">
        <v>3592</v>
      </c>
    </row>
    <row r="12" spans="2:32" x14ac:dyDescent="0.25">
      <c r="B12" s="3" t="s">
        <v>21</v>
      </c>
      <c r="C12" s="8">
        <v>3</v>
      </c>
      <c r="D12" s="8">
        <v>2</v>
      </c>
      <c r="E12" s="3" t="s">
        <v>107</v>
      </c>
      <c r="F12" s="3">
        <v>121803</v>
      </c>
      <c r="H12" s="3" t="s">
        <v>55</v>
      </c>
      <c r="I12" s="4">
        <v>6630</v>
      </c>
      <c r="J12" s="7">
        <v>0.82</v>
      </c>
      <c r="AA12" s="346" t="s">
        <v>3974</v>
      </c>
      <c r="AB12" s="347" t="s">
        <v>3975</v>
      </c>
      <c r="AC12" s="348">
        <v>101004</v>
      </c>
      <c r="AE12" s="3" t="s">
        <v>3593</v>
      </c>
      <c r="AF12" s="7" t="s">
        <v>3594</v>
      </c>
    </row>
    <row r="13" spans="2:32" x14ac:dyDescent="0.25">
      <c r="B13" s="3" t="s">
        <v>22</v>
      </c>
      <c r="C13" s="8">
        <v>6</v>
      </c>
      <c r="D13" s="8">
        <v>5</v>
      </c>
      <c r="E13" s="3" t="s">
        <v>107</v>
      </c>
      <c r="F13" s="3">
        <v>121804</v>
      </c>
      <c r="H13" s="3" t="s">
        <v>56</v>
      </c>
      <c r="I13" s="4">
        <v>3055</v>
      </c>
      <c r="J13" s="7">
        <v>0.25</v>
      </c>
      <c r="AA13" s="3" t="s">
        <v>1865</v>
      </c>
      <c r="AB13" s="7" t="s">
        <v>3639</v>
      </c>
      <c r="AC13" s="20">
        <v>101002</v>
      </c>
      <c r="AE13" s="3" t="s">
        <v>3595</v>
      </c>
      <c r="AF13" s="7" t="s">
        <v>3596</v>
      </c>
    </row>
    <row r="14" spans="2:32" x14ac:dyDescent="0.25">
      <c r="B14" s="3" t="s">
        <v>23</v>
      </c>
      <c r="C14" s="8">
        <v>25</v>
      </c>
      <c r="D14" s="8">
        <v>20</v>
      </c>
      <c r="E14" s="3" t="s">
        <v>108</v>
      </c>
      <c r="F14" s="3">
        <v>121118</v>
      </c>
      <c r="H14" s="3" t="s">
        <v>81</v>
      </c>
      <c r="I14" s="4">
        <v>4547</v>
      </c>
      <c r="J14" s="7">
        <v>0.64</v>
      </c>
      <c r="AA14" s="3" t="s">
        <v>2555</v>
      </c>
      <c r="AB14" s="7" t="s">
        <v>3631</v>
      </c>
      <c r="AC14" s="20">
        <v>101001</v>
      </c>
      <c r="AE14" s="3" t="s">
        <v>3597</v>
      </c>
      <c r="AF14" s="7" t="s">
        <v>3598</v>
      </c>
    </row>
    <row r="15" spans="2:32" x14ac:dyDescent="0.25">
      <c r="B15" s="3" t="s">
        <v>24</v>
      </c>
      <c r="C15" s="8">
        <v>40</v>
      </c>
      <c r="D15" s="8">
        <v>30</v>
      </c>
      <c r="E15" s="3" t="s">
        <v>108</v>
      </c>
      <c r="F15" s="3">
        <v>121119</v>
      </c>
      <c r="H15" s="3" t="s">
        <v>80</v>
      </c>
      <c r="I15" s="4">
        <v>6631</v>
      </c>
      <c r="J15" s="7">
        <v>0.89</v>
      </c>
      <c r="AA15" s="3" t="s">
        <v>2629</v>
      </c>
      <c r="AB15" s="7" t="s">
        <v>3631</v>
      </c>
      <c r="AC15" s="20">
        <v>101001</v>
      </c>
      <c r="AE15" s="3" t="s">
        <v>3599</v>
      </c>
      <c r="AF15" s="7" t="s">
        <v>3600</v>
      </c>
    </row>
    <row r="16" spans="2:32" x14ac:dyDescent="0.25">
      <c r="B16" s="3" t="s">
        <v>25</v>
      </c>
      <c r="C16" s="8">
        <v>90</v>
      </c>
      <c r="D16" s="8">
        <v>70</v>
      </c>
      <c r="E16" s="3" t="s">
        <v>108</v>
      </c>
      <c r="F16" s="3">
        <v>121120</v>
      </c>
      <c r="H16" s="3" t="s">
        <v>57</v>
      </c>
      <c r="I16" s="4">
        <v>4772</v>
      </c>
      <c r="J16" s="7">
        <v>0.87</v>
      </c>
      <c r="AA16" s="3" t="s">
        <v>2858</v>
      </c>
      <c r="AB16" s="7" t="s">
        <v>3632</v>
      </c>
      <c r="AC16" s="20">
        <v>101014</v>
      </c>
      <c r="AE16" s="3" t="s">
        <v>3601</v>
      </c>
      <c r="AF16" s="7" t="s">
        <v>3602</v>
      </c>
    </row>
    <row r="17" spans="2:32" x14ac:dyDescent="0.25">
      <c r="B17" s="3" t="s">
        <v>26</v>
      </c>
      <c r="C17" s="8">
        <v>200</v>
      </c>
      <c r="D17" s="8">
        <v>160</v>
      </c>
      <c r="E17" s="3" t="s">
        <v>108</v>
      </c>
      <c r="F17" s="3">
        <v>121124</v>
      </c>
      <c r="H17" s="3" t="s">
        <v>58</v>
      </c>
      <c r="I17" s="4">
        <v>4271</v>
      </c>
      <c r="J17" s="7">
        <v>0.78</v>
      </c>
      <c r="AA17" s="3" t="s">
        <v>2928</v>
      </c>
      <c r="AB17" s="7" t="s">
        <v>3632</v>
      </c>
      <c r="AC17" s="20">
        <v>101014</v>
      </c>
      <c r="AE17" s="3" t="s">
        <v>3603</v>
      </c>
      <c r="AF17" s="7" t="s">
        <v>3604</v>
      </c>
    </row>
    <row r="18" spans="2:32" x14ac:dyDescent="0.25">
      <c r="B18" s="3" t="s">
        <v>27</v>
      </c>
      <c r="C18" s="8">
        <v>300</v>
      </c>
      <c r="D18" s="8">
        <v>240</v>
      </c>
      <c r="E18" s="3" t="s">
        <v>108</v>
      </c>
      <c r="F18" s="3">
        <v>121131</v>
      </c>
      <c r="H18" s="3" t="s">
        <v>33</v>
      </c>
      <c r="I18" s="4">
        <v>3227</v>
      </c>
      <c r="J18" s="7">
        <v>0.54</v>
      </c>
      <c r="AA18" s="3" t="s">
        <v>2933</v>
      </c>
      <c r="AB18" s="7" t="s">
        <v>3632</v>
      </c>
      <c r="AC18" s="20">
        <v>101114</v>
      </c>
      <c r="AE18" s="3" t="s">
        <v>3605</v>
      </c>
      <c r="AF18" s="7" t="s">
        <v>3606</v>
      </c>
    </row>
    <row r="19" spans="2:32" x14ac:dyDescent="0.25">
      <c r="B19" s="3" t="s">
        <v>28</v>
      </c>
      <c r="C19" s="8">
        <v>10</v>
      </c>
      <c r="D19" s="8">
        <v>6</v>
      </c>
      <c r="E19" s="3" t="s">
        <v>108</v>
      </c>
      <c r="F19" s="3">
        <v>122323</v>
      </c>
      <c r="H19" s="3" t="s">
        <v>59</v>
      </c>
      <c r="I19" s="4">
        <v>3996</v>
      </c>
      <c r="J19" s="7">
        <v>0</v>
      </c>
      <c r="AA19" s="3" t="s">
        <v>2953</v>
      </c>
      <c r="AB19" s="7" t="s">
        <v>3631</v>
      </c>
      <c r="AC19" s="20">
        <v>101113</v>
      </c>
      <c r="AE19" s="3" t="s">
        <v>3607</v>
      </c>
      <c r="AF19" s="7" t="s">
        <v>3608</v>
      </c>
    </row>
    <row r="20" spans="2:32" x14ac:dyDescent="0.25">
      <c r="B20" s="3" t="s">
        <v>109</v>
      </c>
      <c r="C20" s="8">
        <v>26</v>
      </c>
      <c r="D20" s="8">
        <v>15</v>
      </c>
      <c r="E20" s="3" t="s">
        <v>108</v>
      </c>
      <c r="F20" s="3">
        <v>122017</v>
      </c>
      <c r="H20" s="3" t="s">
        <v>60</v>
      </c>
      <c r="I20" s="4">
        <v>7884</v>
      </c>
      <c r="J20" s="7">
        <v>1</v>
      </c>
      <c r="AA20" s="3" t="s">
        <v>2980</v>
      </c>
      <c r="AB20" s="7" t="s">
        <v>3632</v>
      </c>
      <c r="AC20" s="20">
        <v>101114</v>
      </c>
      <c r="AE20" s="3" t="s">
        <v>3609</v>
      </c>
      <c r="AF20" s="7" t="s">
        <v>3610</v>
      </c>
    </row>
    <row r="21" spans="2:32" x14ac:dyDescent="0.25">
      <c r="B21" s="3" t="s">
        <v>127</v>
      </c>
      <c r="C21" s="8" t="s">
        <v>29</v>
      </c>
      <c r="D21" s="8" t="s">
        <v>29</v>
      </c>
      <c r="E21" s="3" t="s">
        <v>29</v>
      </c>
      <c r="F21" s="3" t="s">
        <v>29</v>
      </c>
      <c r="H21" s="3" t="s">
        <v>61</v>
      </c>
      <c r="I21" s="4">
        <v>2638</v>
      </c>
      <c r="J21" s="7">
        <v>0.56000000000000005</v>
      </c>
      <c r="AA21" s="3" t="s">
        <v>3049</v>
      </c>
      <c r="AB21" s="7" t="s">
        <v>3633</v>
      </c>
      <c r="AC21" s="20">
        <v>101106</v>
      </c>
      <c r="AE21" s="3" t="s">
        <v>3611</v>
      </c>
      <c r="AF21" s="7" t="s">
        <v>3612</v>
      </c>
    </row>
    <row r="22" spans="2:32" x14ac:dyDescent="0.25">
      <c r="B22" s="3" t="s">
        <v>89</v>
      </c>
      <c r="C22" s="8">
        <v>10</v>
      </c>
      <c r="D22" s="8">
        <v>8</v>
      </c>
      <c r="E22" s="3" t="s">
        <v>107</v>
      </c>
      <c r="F22" s="3">
        <v>122535</v>
      </c>
      <c r="H22" s="3" t="s">
        <v>62</v>
      </c>
      <c r="I22" s="4">
        <v>3472</v>
      </c>
      <c r="J22" s="7">
        <v>0.75</v>
      </c>
      <c r="AA22" s="3" t="s">
        <v>3176</v>
      </c>
      <c r="AB22" s="7" t="s">
        <v>3634</v>
      </c>
      <c r="AC22" s="20">
        <v>101107</v>
      </c>
      <c r="AE22" s="3" t="s">
        <v>3613</v>
      </c>
      <c r="AF22" s="7" t="s">
        <v>3614</v>
      </c>
    </row>
    <row r="23" spans="2:32" x14ac:dyDescent="0.25">
      <c r="B23" s="3" t="s">
        <v>90</v>
      </c>
      <c r="C23" s="8">
        <v>22</v>
      </c>
      <c r="D23" s="8">
        <v>16</v>
      </c>
      <c r="E23" s="3" t="s">
        <v>107</v>
      </c>
      <c r="F23" s="3">
        <v>122536</v>
      </c>
      <c r="H23" s="3" t="s">
        <v>63</v>
      </c>
      <c r="I23" s="4">
        <v>1824</v>
      </c>
      <c r="J23" s="7">
        <v>0.53</v>
      </c>
      <c r="AA23" s="3" t="s">
        <v>3391</v>
      </c>
      <c r="AB23" s="7" t="s">
        <v>3636</v>
      </c>
      <c r="AC23" s="20">
        <v>101108</v>
      </c>
      <c r="AE23" s="3" t="s">
        <v>3615</v>
      </c>
      <c r="AF23" s="7" t="s">
        <v>3616</v>
      </c>
    </row>
    <row r="24" spans="2:32" x14ac:dyDescent="0.25">
      <c r="B24" s="3" t="s">
        <v>91</v>
      </c>
      <c r="C24" s="8">
        <v>5</v>
      </c>
      <c r="D24" s="8">
        <v>3</v>
      </c>
      <c r="E24" s="3" t="s">
        <v>107</v>
      </c>
      <c r="F24" s="3">
        <v>121735</v>
      </c>
      <c r="H24" s="3" t="s">
        <v>64</v>
      </c>
      <c r="I24" s="4">
        <v>3668</v>
      </c>
      <c r="J24" s="7">
        <v>0.69</v>
      </c>
      <c r="AA24" s="3" t="s">
        <v>3521</v>
      </c>
      <c r="AB24" s="7" t="s">
        <v>3635</v>
      </c>
      <c r="AC24" s="20">
        <v>101114</v>
      </c>
      <c r="AE24" s="3" t="s">
        <v>3617</v>
      </c>
      <c r="AF24" s="7" t="s">
        <v>3618</v>
      </c>
    </row>
    <row r="25" spans="2:32" x14ac:dyDescent="0.25">
      <c r="B25" s="3" t="s">
        <v>92</v>
      </c>
      <c r="C25" s="8">
        <v>13</v>
      </c>
      <c r="D25" s="8">
        <v>9</v>
      </c>
      <c r="E25" s="3" t="s">
        <v>107</v>
      </c>
      <c r="F25" s="3">
        <v>121736</v>
      </c>
      <c r="H25" s="3" t="s">
        <v>65</v>
      </c>
      <c r="I25" s="4">
        <v>4813</v>
      </c>
      <c r="J25" s="7">
        <v>0.93</v>
      </c>
      <c r="AA25" s="3" t="s">
        <v>3548</v>
      </c>
      <c r="AB25" s="7" t="s">
        <v>3632</v>
      </c>
      <c r="AC25" s="20">
        <v>999999</v>
      </c>
      <c r="AE25" s="3" t="s">
        <v>3619</v>
      </c>
      <c r="AF25" s="7" t="s">
        <v>3620</v>
      </c>
    </row>
    <row r="26" spans="2:32" x14ac:dyDescent="0.25">
      <c r="B26" s="3" t="s">
        <v>93</v>
      </c>
      <c r="C26" s="8">
        <v>3</v>
      </c>
      <c r="D26" s="8">
        <v>2</v>
      </c>
      <c r="E26" s="3" t="s">
        <v>107</v>
      </c>
      <c r="F26" s="3">
        <v>121835</v>
      </c>
      <c r="H26" s="3" t="s">
        <v>66</v>
      </c>
      <c r="I26" s="4">
        <v>3965</v>
      </c>
      <c r="J26" s="7">
        <v>0.9</v>
      </c>
      <c r="AE26" s="3" t="s">
        <v>3621</v>
      </c>
      <c r="AF26" s="7" t="s">
        <v>3622</v>
      </c>
    </row>
    <row r="27" spans="2:32" x14ac:dyDescent="0.25">
      <c r="B27" s="3" t="s">
        <v>94</v>
      </c>
      <c r="C27" s="8">
        <v>8</v>
      </c>
      <c r="D27" s="8">
        <v>6</v>
      </c>
      <c r="E27" s="3" t="s">
        <v>107</v>
      </c>
      <c r="F27" s="3">
        <v>121935</v>
      </c>
      <c r="H27" s="3" t="s">
        <v>67</v>
      </c>
      <c r="I27" s="4">
        <v>3406</v>
      </c>
      <c r="J27" s="7">
        <v>0.9</v>
      </c>
      <c r="AE27" s="3" t="s">
        <v>3623</v>
      </c>
      <c r="AF27" s="7" t="s">
        <v>3624</v>
      </c>
    </row>
    <row r="28" spans="2:32" x14ac:dyDescent="0.25">
      <c r="B28" s="3" t="s">
        <v>95</v>
      </c>
      <c r="C28" s="8">
        <v>5</v>
      </c>
      <c r="D28" s="8">
        <v>4</v>
      </c>
      <c r="E28" s="3" t="s">
        <v>107</v>
      </c>
      <c r="F28" s="3">
        <v>121737</v>
      </c>
      <c r="H28" s="3" t="s">
        <v>68</v>
      </c>
      <c r="I28" s="4">
        <v>3501</v>
      </c>
      <c r="J28" s="7">
        <v>0.77</v>
      </c>
      <c r="AE28" s="3" t="s">
        <v>3625</v>
      </c>
      <c r="AF28" s="7" t="s">
        <v>3626</v>
      </c>
    </row>
    <row r="29" spans="2:32" x14ac:dyDescent="0.25">
      <c r="B29" s="3" t="s">
        <v>96</v>
      </c>
      <c r="C29" s="8">
        <v>10</v>
      </c>
      <c r="D29" s="8">
        <v>8</v>
      </c>
      <c r="E29" s="3" t="s">
        <v>107</v>
      </c>
      <c r="F29" s="3">
        <v>121738</v>
      </c>
      <c r="H29" s="3" t="s">
        <v>69</v>
      </c>
      <c r="I29" s="4">
        <v>3798</v>
      </c>
      <c r="J29" s="7">
        <v>0.84</v>
      </c>
      <c r="AE29" s="3" t="s">
        <v>3627</v>
      </c>
      <c r="AF29" s="7" t="s">
        <v>3628</v>
      </c>
    </row>
    <row r="30" spans="2:32" x14ac:dyDescent="0.25">
      <c r="B30" s="3" t="s">
        <v>97</v>
      </c>
      <c r="C30" s="8">
        <v>3</v>
      </c>
      <c r="D30" s="8">
        <v>2</v>
      </c>
      <c r="E30" s="3" t="s">
        <v>107</v>
      </c>
      <c r="F30" s="3">
        <v>121837</v>
      </c>
      <c r="AE30" s="3" t="s">
        <v>3629</v>
      </c>
      <c r="AF30" s="7" t="s">
        <v>3630</v>
      </c>
    </row>
    <row r="31" spans="2:32" x14ac:dyDescent="0.25">
      <c r="B31" s="3" t="s">
        <v>98</v>
      </c>
      <c r="C31" s="8">
        <v>5</v>
      </c>
      <c r="D31" s="8">
        <v>4</v>
      </c>
      <c r="E31" s="3" t="s">
        <v>107</v>
      </c>
      <c r="F31" s="3">
        <v>121838</v>
      </c>
    </row>
    <row r="32" spans="2:32" x14ac:dyDescent="0.25">
      <c r="B32" s="3" t="s">
        <v>99</v>
      </c>
      <c r="C32" s="8">
        <v>20</v>
      </c>
      <c r="D32" s="8">
        <v>20</v>
      </c>
      <c r="E32" s="3" t="s">
        <v>108</v>
      </c>
      <c r="F32" s="3">
        <v>121139</v>
      </c>
    </row>
    <row r="33" spans="2:8" x14ac:dyDescent="0.25">
      <c r="B33" s="3" t="s">
        <v>100</v>
      </c>
      <c r="C33" s="8">
        <v>40</v>
      </c>
      <c r="D33" s="8">
        <v>30</v>
      </c>
      <c r="E33" s="3" t="s">
        <v>108</v>
      </c>
      <c r="F33" s="3">
        <v>121140</v>
      </c>
    </row>
    <row r="34" spans="2:8" x14ac:dyDescent="0.25">
      <c r="B34" s="3" t="s">
        <v>101</v>
      </c>
      <c r="C34" s="8">
        <v>100</v>
      </c>
      <c r="D34" s="8">
        <v>80</v>
      </c>
      <c r="E34" s="3" t="s">
        <v>108</v>
      </c>
      <c r="F34" s="3">
        <v>121141</v>
      </c>
    </row>
    <row r="35" spans="2:8" x14ac:dyDescent="0.25">
      <c r="B35" s="3" t="s">
        <v>102</v>
      </c>
      <c r="C35" s="8">
        <v>200</v>
      </c>
      <c r="D35" s="8">
        <v>160</v>
      </c>
      <c r="E35" s="3" t="s">
        <v>108</v>
      </c>
      <c r="F35" s="3">
        <v>121142</v>
      </c>
    </row>
    <row r="36" spans="2:8" x14ac:dyDescent="0.25">
      <c r="B36" s="3" t="s">
        <v>103</v>
      </c>
      <c r="C36" s="8">
        <v>280</v>
      </c>
      <c r="D36" s="8">
        <v>220</v>
      </c>
      <c r="E36" s="3" t="s">
        <v>108</v>
      </c>
      <c r="F36" s="3">
        <v>121143</v>
      </c>
    </row>
    <row r="37" spans="2:8" x14ac:dyDescent="0.25">
      <c r="B37" s="3" t="s">
        <v>104</v>
      </c>
      <c r="C37" s="8">
        <v>10</v>
      </c>
      <c r="D37" s="8">
        <v>6</v>
      </c>
      <c r="E37" s="3" t="s">
        <v>108</v>
      </c>
      <c r="F37" s="3">
        <v>122345</v>
      </c>
    </row>
    <row r="38" spans="2:8" x14ac:dyDescent="0.25">
      <c r="B38" s="3" t="s">
        <v>131</v>
      </c>
      <c r="C38" s="349">
        <v>0.15</v>
      </c>
      <c r="D38" s="8">
        <v>0.11</v>
      </c>
      <c r="E38" s="3" t="s">
        <v>110</v>
      </c>
      <c r="F38" s="3">
        <v>121415</v>
      </c>
    </row>
    <row r="39" spans="2:8" x14ac:dyDescent="0.25">
      <c r="B39" s="3"/>
      <c r="C39" s="8"/>
      <c r="D39" s="8"/>
      <c r="E39" s="3"/>
      <c r="F39" s="3"/>
    </row>
    <row r="46" spans="2:8" x14ac:dyDescent="0.25">
      <c r="B46" s="159" t="s">
        <v>3744</v>
      </c>
    </row>
    <row r="47" spans="2:8" x14ac:dyDescent="0.25">
      <c r="B47" s="33" t="s">
        <v>3684</v>
      </c>
      <c r="C47" s="36" t="s">
        <v>3685</v>
      </c>
      <c r="D47" s="36" t="s">
        <v>137</v>
      </c>
      <c r="E47" s="33" t="s">
        <v>3680</v>
      </c>
      <c r="F47" s="36" t="s">
        <v>3681</v>
      </c>
      <c r="G47" s="33" t="s">
        <v>3682</v>
      </c>
      <c r="H47" s="33" t="s">
        <v>3683</v>
      </c>
    </row>
    <row r="48" spans="2:8" x14ac:dyDescent="0.25">
      <c r="B48" s="33" t="s">
        <v>3691</v>
      </c>
      <c r="C48" s="36" t="s">
        <v>3692</v>
      </c>
      <c r="D48" s="36" t="s">
        <v>3686</v>
      </c>
      <c r="E48" s="33" t="s">
        <v>3687</v>
      </c>
      <c r="F48" s="36" t="s">
        <v>3688</v>
      </c>
      <c r="G48" s="32" t="s">
        <v>3689</v>
      </c>
      <c r="H48" s="32" t="s">
        <v>3690</v>
      </c>
    </row>
    <row r="49" spans="2:8" ht="26.25" x14ac:dyDescent="0.25">
      <c r="B49" s="33" t="s">
        <v>3698</v>
      </c>
      <c r="C49" s="36" t="s">
        <v>3699</v>
      </c>
      <c r="D49" s="36" t="s">
        <v>3693</v>
      </c>
      <c r="E49" s="33" t="s">
        <v>3694</v>
      </c>
      <c r="F49" s="37" t="s">
        <v>3695</v>
      </c>
      <c r="G49" s="32" t="s">
        <v>3696</v>
      </c>
      <c r="H49" s="32" t="s">
        <v>3697</v>
      </c>
    </row>
    <row r="50" spans="2:8" x14ac:dyDescent="0.25">
      <c r="B50" s="33" t="s">
        <v>3704</v>
      </c>
      <c r="C50" s="19"/>
      <c r="D50" s="36" t="s">
        <v>3700</v>
      </c>
      <c r="E50" s="33" t="s">
        <v>3701</v>
      </c>
      <c r="F50" s="37" t="s">
        <v>3702</v>
      </c>
      <c r="G50" s="32" t="s">
        <v>3703</v>
      </c>
      <c r="H50" s="35"/>
    </row>
    <row r="51" spans="2:8" x14ac:dyDescent="0.25">
      <c r="B51" s="33" t="s">
        <v>3699</v>
      </c>
      <c r="C51" s="33" t="s">
        <v>3745</v>
      </c>
      <c r="D51" s="35"/>
      <c r="E51" s="33" t="s">
        <v>3705</v>
      </c>
      <c r="F51" s="37" t="s">
        <v>3706</v>
      </c>
      <c r="G51" s="32" t="s">
        <v>3707</v>
      </c>
      <c r="H51" s="35"/>
    </row>
    <row r="52" spans="2:8" x14ac:dyDescent="0.25">
      <c r="B52" s="33" t="s">
        <v>3710</v>
      </c>
      <c r="C52" s="33" t="s">
        <v>3746</v>
      </c>
      <c r="D52" s="35"/>
      <c r="E52" s="33" t="s">
        <v>3708</v>
      </c>
      <c r="F52" s="37" t="s">
        <v>88</v>
      </c>
      <c r="G52" s="32" t="s">
        <v>3709</v>
      </c>
      <c r="H52" s="35"/>
    </row>
    <row r="53" spans="2:8" x14ac:dyDescent="0.25">
      <c r="B53" s="33" t="s">
        <v>3714</v>
      </c>
      <c r="C53" s="34"/>
      <c r="D53" s="35"/>
      <c r="E53" s="32" t="s">
        <v>3711</v>
      </c>
      <c r="F53" s="37" t="s">
        <v>3712</v>
      </c>
      <c r="G53" s="32" t="s">
        <v>3713</v>
      </c>
      <c r="H53" s="35"/>
    </row>
    <row r="54" spans="2:8" ht="39" x14ac:dyDescent="0.25">
      <c r="B54" s="33" t="s">
        <v>3716</v>
      </c>
      <c r="C54" s="34"/>
      <c r="D54" s="35"/>
      <c r="E54" s="32" t="s">
        <v>3715</v>
      </c>
      <c r="F54" s="35"/>
      <c r="G54" s="32" t="s">
        <v>3712</v>
      </c>
      <c r="H54" s="35"/>
    </row>
    <row r="55" spans="2:8" x14ac:dyDescent="0.25">
      <c r="B55" s="19"/>
      <c r="C55" s="34"/>
      <c r="D55" s="35"/>
      <c r="E55" s="32" t="s">
        <v>3717</v>
      </c>
      <c r="F55" s="35"/>
      <c r="G55" s="35"/>
      <c r="H55" s="35"/>
    </row>
    <row r="56" spans="2:8" x14ac:dyDescent="0.25">
      <c r="B56" s="43" t="s">
        <v>3734</v>
      </c>
      <c r="C56" s="35"/>
      <c r="D56" s="35"/>
      <c r="E56" s="33" t="s">
        <v>3718</v>
      </c>
      <c r="F56" s="35"/>
      <c r="G56" s="35"/>
      <c r="H56" s="35"/>
    </row>
    <row r="57" spans="2:8" x14ac:dyDescent="0.25">
      <c r="B57" s="43" t="s">
        <v>3739</v>
      </c>
      <c r="C57" s="35"/>
      <c r="D57" s="35"/>
      <c r="E57" s="32" t="s">
        <v>3719</v>
      </c>
      <c r="F57" s="35"/>
      <c r="G57" s="35"/>
      <c r="H57" s="35"/>
    </row>
    <row r="58" spans="2:8" x14ac:dyDescent="0.25">
      <c r="B58" s="43" t="s">
        <v>3736</v>
      </c>
      <c r="C58" s="35"/>
      <c r="D58" s="35"/>
      <c r="E58" s="32" t="s">
        <v>3720</v>
      </c>
      <c r="F58" s="35"/>
      <c r="G58" s="35"/>
      <c r="H58" s="35"/>
    </row>
    <row r="59" spans="2:8" x14ac:dyDescent="0.25">
      <c r="B59" s="43" t="s">
        <v>3761</v>
      </c>
      <c r="C59" s="35"/>
      <c r="D59" s="35"/>
      <c r="E59" s="32" t="s">
        <v>3721</v>
      </c>
      <c r="F59" s="35"/>
      <c r="G59" s="35"/>
      <c r="H59" s="35"/>
    </row>
    <row r="60" spans="2:8" x14ac:dyDescent="0.25">
      <c r="B60" s="43" t="s">
        <v>3735</v>
      </c>
      <c r="C60" s="35"/>
      <c r="D60" s="35"/>
      <c r="E60" s="32" t="s">
        <v>3722</v>
      </c>
      <c r="F60" s="35"/>
      <c r="G60" s="35"/>
      <c r="H60" s="35"/>
    </row>
    <row r="61" spans="2:8" ht="26.25" x14ac:dyDescent="0.25">
      <c r="B61" s="43" t="s">
        <v>3737</v>
      </c>
      <c r="C61" s="35"/>
      <c r="D61" s="35"/>
      <c r="E61" s="32" t="s">
        <v>3723</v>
      </c>
      <c r="F61" s="35"/>
      <c r="G61" s="35"/>
      <c r="H61" s="35"/>
    </row>
    <row r="62" spans="2:8" ht="26.25" x14ac:dyDescent="0.25">
      <c r="B62" s="43" t="s">
        <v>3762</v>
      </c>
      <c r="C62" s="35"/>
      <c r="D62" s="35"/>
      <c r="E62" s="32" t="s">
        <v>3725</v>
      </c>
      <c r="F62" s="35"/>
      <c r="G62" s="35"/>
      <c r="H62" s="35"/>
    </row>
    <row r="63" spans="2:8" ht="26.25" x14ac:dyDescent="0.25">
      <c r="B63" s="43" t="s">
        <v>3738</v>
      </c>
      <c r="C63" s="35"/>
      <c r="D63" s="35"/>
      <c r="E63" s="32" t="s">
        <v>3727</v>
      </c>
      <c r="F63" s="35"/>
      <c r="G63" s="35"/>
      <c r="H63" s="35"/>
    </row>
    <row r="64" spans="2:8" x14ac:dyDescent="0.25">
      <c r="B64" s="43" t="s">
        <v>3740</v>
      </c>
      <c r="C64" s="35"/>
      <c r="D64" s="35"/>
      <c r="E64" s="33" t="s">
        <v>3728</v>
      </c>
      <c r="F64" s="35"/>
      <c r="G64" s="35"/>
      <c r="H64" s="35"/>
    </row>
    <row r="65" spans="2:8" x14ac:dyDescent="0.25">
      <c r="B65" s="43" t="s">
        <v>3699</v>
      </c>
      <c r="C65" s="35"/>
      <c r="D65" s="35"/>
      <c r="E65" s="32" t="s">
        <v>3729</v>
      </c>
      <c r="F65" s="35"/>
      <c r="G65" s="35"/>
      <c r="H65" s="35"/>
    </row>
  </sheetData>
  <phoneticPr fontId="14" type="noConversion"/>
  <pageMargins left="0.7" right="0.7" top="0.75" bottom="0.75" header="0.3" footer="0.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B39D7B-102F-456F-9D05-344AABC138F5}">
  <sheetPr>
    <tabColor rgb="FF86888A"/>
  </sheetPr>
  <dimension ref="C2:Q63"/>
  <sheetViews>
    <sheetView showGridLines="0" zoomScaleNormal="100" workbookViewId="0">
      <selection activeCell="C3" sqref="C3"/>
    </sheetView>
  </sheetViews>
  <sheetFormatPr defaultRowHeight="14.25" x14ac:dyDescent="0.2"/>
  <cols>
    <col min="1" max="2" width="9.140625" style="2"/>
    <col min="3" max="3" width="12.7109375" style="2" customWidth="1"/>
    <col min="4" max="5" width="10.85546875" style="2" bestFit="1" customWidth="1"/>
    <col min="6" max="6" width="14.140625" style="2" bestFit="1" customWidth="1"/>
    <col min="7" max="10" width="10.85546875" style="2" bestFit="1" customWidth="1"/>
    <col min="11" max="11" width="11" style="2" bestFit="1" customWidth="1"/>
    <col min="12" max="12" width="18.140625" style="2" customWidth="1"/>
    <col min="13" max="13" width="12.28515625" style="2" customWidth="1"/>
    <col min="14" max="14" width="13" style="2" customWidth="1"/>
    <col min="15" max="15" width="14.5703125" style="2" bestFit="1" customWidth="1"/>
    <col min="16" max="16" width="13.7109375" style="2" bestFit="1" customWidth="1"/>
    <col min="17" max="19" width="9.140625" style="2"/>
    <col min="20" max="20" width="11.140625" style="2" bestFit="1" customWidth="1"/>
    <col min="21" max="21" width="13.7109375" style="2" bestFit="1" customWidth="1"/>
    <col min="22" max="16384" width="9.140625" style="2"/>
  </cols>
  <sheetData>
    <row r="2" spans="3:17" ht="15" x14ac:dyDescent="0.25">
      <c r="C2" s="160"/>
      <c r="D2" s="161" t="s">
        <v>3849</v>
      </c>
      <c r="E2" s="161"/>
      <c r="F2" s="161"/>
      <c r="G2" s="161"/>
      <c r="H2" s="161"/>
      <c r="I2" s="161"/>
      <c r="J2" s="161"/>
      <c r="K2" s="161"/>
      <c r="L2" s="160"/>
      <c r="N2" s="161" t="s">
        <v>133</v>
      </c>
      <c r="O2" s="161"/>
      <c r="P2" s="161"/>
      <c r="Q2" s="160"/>
    </row>
    <row r="3" spans="3:17" ht="57" x14ac:dyDescent="0.2">
      <c r="C3" s="162" t="s">
        <v>3852</v>
      </c>
      <c r="D3" s="162" t="s">
        <v>113</v>
      </c>
      <c r="E3" s="162" t="s">
        <v>114</v>
      </c>
      <c r="F3" s="162" t="s">
        <v>115</v>
      </c>
      <c r="G3" s="162" t="s">
        <v>116</v>
      </c>
      <c r="H3" s="162" t="s">
        <v>117</v>
      </c>
      <c r="I3" s="162" t="s">
        <v>118</v>
      </c>
      <c r="J3" s="162" t="s">
        <v>119</v>
      </c>
      <c r="K3" s="162" t="s">
        <v>120</v>
      </c>
      <c r="L3" s="163"/>
      <c r="M3" s="162" t="s">
        <v>121</v>
      </c>
      <c r="N3" s="162" t="s">
        <v>72</v>
      </c>
      <c r="O3" s="162" t="s">
        <v>70</v>
      </c>
      <c r="P3" s="162" t="s">
        <v>75</v>
      </c>
      <c r="Q3" s="164"/>
    </row>
    <row r="4" spans="3:17" x14ac:dyDescent="0.2">
      <c r="C4" s="165">
        <v>1</v>
      </c>
      <c r="D4" s="166">
        <v>18</v>
      </c>
      <c r="E4" s="166">
        <v>26</v>
      </c>
      <c r="F4" s="187">
        <v>32</v>
      </c>
      <c r="G4" s="166">
        <v>24</v>
      </c>
      <c r="H4" s="166">
        <v>27</v>
      </c>
      <c r="I4" s="187">
        <v>31</v>
      </c>
      <c r="J4" s="187">
        <v>69</v>
      </c>
      <c r="K4" s="187">
        <v>101</v>
      </c>
      <c r="L4" s="167"/>
      <c r="M4" s="168">
        <v>35</v>
      </c>
      <c r="N4" s="169"/>
      <c r="O4" s="170"/>
      <c r="P4" s="171">
        <v>46</v>
      </c>
    </row>
    <row r="5" spans="3:17" x14ac:dyDescent="0.2">
      <c r="C5" s="165">
        <v>2</v>
      </c>
      <c r="D5" s="166">
        <v>33</v>
      </c>
      <c r="E5" s="166">
        <v>46</v>
      </c>
      <c r="F5" s="187">
        <v>60</v>
      </c>
      <c r="G5" s="166">
        <v>46</v>
      </c>
      <c r="H5" s="166">
        <v>52</v>
      </c>
      <c r="I5" s="187">
        <v>58</v>
      </c>
      <c r="J5" s="187">
        <v>110</v>
      </c>
      <c r="K5" s="187">
        <v>160</v>
      </c>
      <c r="L5" s="167"/>
      <c r="M5" s="168">
        <v>50</v>
      </c>
      <c r="N5" s="169">
        <v>64</v>
      </c>
      <c r="O5" s="170">
        <v>75</v>
      </c>
      <c r="P5" s="171">
        <v>66</v>
      </c>
    </row>
    <row r="6" spans="3:17" x14ac:dyDescent="0.2">
      <c r="C6" s="165">
        <v>3</v>
      </c>
      <c r="D6" s="166">
        <v>47</v>
      </c>
      <c r="E6" s="166">
        <v>68</v>
      </c>
      <c r="F6" s="187">
        <v>89</v>
      </c>
      <c r="G6" s="166">
        <v>66</v>
      </c>
      <c r="H6" s="166">
        <v>76</v>
      </c>
      <c r="I6" s="187">
        <v>85</v>
      </c>
      <c r="J6" s="187">
        <v>179</v>
      </c>
      <c r="K6" s="187">
        <v>261</v>
      </c>
      <c r="L6" s="167"/>
      <c r="M6" s="168">
        <v>60</v>
      </c>
      <c r="N6" s="169"/>
      <c r="O6" s="170"/>
      <c r="P6" s="171"/>
    </row>
    <row r="7" spans="3:17" x14ac:dyDescent="0.2">
      <c r="C7" s="165">
        <v>4</v>
      </c>
      <c r="D7" s="166">
        <v>59</v>
      </c>
      <c r="E7" s="166">
        <v>88</v>
      </c>
      <c r="F7" s="166"/>
      <c r="G7" s="166">
        <v>86</v>
      </c>
      <c r="H7" s="166">
        <v>99</v>
      </c>
      <c r="I7" s="187">
        <v>112</v>
      </c>
      <c r="J7" s="187">
        <v>219</v>
      </c>
      <c r="K7" s="187">
        <v>319</v>
      </c>
      <c r="L7" s="167"/>
      <c r="M7" s="168">
        <v>70</v>
      </c>
      <c r="N7" s="169">
        <v>91</v>
      </c>
      <c r="O7" s="170"/>
      <c r="P7" s="171">
        <v>95</v>
      </c>
    </row>
    <row r="8" spans="3:17" x14ac:dyDescent="0.2">
      <c r="C8" s="165">
        <v>6</v>
      </c>
      <c r="D8" s="166"/>
      <c r="E8" s="166">
        <v>135</v>
      </c>
      <c r="F8" s="166"/>
      <c r="G8" s="166">
        <f>25*0.88*6</f>
        <v>132</v>
      </c>
      <c r="H8" s="172">
        <f>28*0.88*6</f>
        <v>147.84</v>
      </c>
      <c r="I8" s="187">
        <v>170</v>
      </c>
      <c r="J8" s="187">
        <v>330</v>
      </c>
      <c r="K8" s="187">
        <v>481</v>
      </c>
      <c r="L8" s="167"/>
      <c r="M8" s="168">
        <v>75</v>
      </c>
      <c r="N8" s="169"/>
      <c r="O8" s="170">
        <v>93</v>
      </c>
      <c r="P8" s="171"/>
    </row>
    <row r="9" spans="3:17" x14ac:dyDescent="0.2">
      <c r="C9" s="165">
        <v>8</v>
      </c>
      <c r="D9" s="166"/>
      <c r="E9" s="166"/>
      <c r="F9" s="166"/>
      <c r="G9" s="166"/>
      <c r="H9" s="166"/>
      <c r="I9" s="187">
        <v>224</v>
      </c>
      <c r="J9" s="187">
        <v>438</v>
      </c>
      <c r="K9" s="187">
        <v>638</v>
      </c>
      <c r="L9" s="167"/>
      <c r="M9" s="168">
        <v>90</v>
      </c>
      <c r="N9" s="169"/>
      <c r="O9" s="170"/>
      <c r="P9" s="171"/>
    </row>
    <row r="10" spans="3:17" x14ac:dyDescent="0.2">
      <c r="C10" s="173"/>
      <c r="D10" s="167"/>
      <c r="E10" s="167"/>
      <c r="F10" s="167"/>
      <c r="G10" s="167"/>
      <c r="H10" s="167"/>
      <c r="I10" s="167"/>
      <c r="J10" s="167"/>
      <c r="K10" s="167"/>
      <c r="L10" s="167"/>
      <c r="M10" s="168">
        <v>100</v>
      </c>
      <c r="N10" s="169">
        <v>124</v>
      </c>
      <c r="O10" s="170">
        <v>125</v>
      </c>
      <c r="P10" s="171">
        <v>138</v>
      </c>
    </row>
    <row r="11" spans="3:17" x14ac:dyDescent="0.2">
      <c r="C11" s="167"/>
      <c r="D11" s="167"/>
      <c r="E11" s="167"/>
      <c r="F11" s="167"/>
      <c r="G11" s="167"/>
      <c r="H11" s="167"/>
      <c r="I11" s="167"/>
      <c r="J11" s="167"/>
      <c r="K11" s="167"/>
      <c r="L11" s="167"/>
      <c r="M11" s="168">
        <v>140</v>
      </c>
      <c r="N11" s="169"/>
      <c r="O11" s="170"/>
      <c r="P11" s="171"/>
    </row>
    <row r="12" spans="3:17" x14ac:dyDescent="0.2">
      <c r="C12" s="174"/>
      <c r="D12" s="175" t="s">
        <v>3677</v>
      </c>
      <c r="E12" s="175"/>
      <c r="F12" s="175"/>
      <c r="G12" s="175"/>
      <c r="H12" s="167"/>
      <c r="I12" s="167"/>
      <c r="J12" s="167"/>
      <c r="K12" s="167"/>
      <c r="L12" s="167"/>
      <c r="M12" s="168">
        <v>150</v>
      </c>
      <c r="N12" s="169">
        <v>183</v>
      </c>
      <c r="O12" s="170"/>
      <c r="P12" s="171">
        <v>188</v>
      </c>
    </row>
    <row r="13" spans="3:17" ht="57" x14ac:dyDescent="0.2">
      <c r="C13" s="162" t="s">
        <v>3852</v>
      </c>
      <c r="D13" s="162" t="s">
        <v>122</v>
      </c>
      <c r="E13" s="162" t="s">
        <v>123</v>
      </c>
      <c r="F13" s="162" t="s">
        <v>117</v>
      </c>
      <c r="G13" s="162" t="s">
        <v>124</v>
      </c>
      <c r="H13" s="167"/>
      <c r="I13" s="167"/>
      <c r="J13" s="167"/>
      <c r="K13" s="167"/>
      <c r="L13" s="167"/>
      <c r="M13" s="168">
        <v>175</v>
      </c>
      <c r="N13" s="169">
        <v>208</v>
      </c>
      <c r="O13" s="170">
        <v>205</v>
      </c>
      <c r="P13" s="171"/>
    </row>
    <row r="14" spans="3:17" x14ac:dyDescent="0.2">
      <c r="C14" s="165">
        <v>1</v>
      </c>
      <c r="D14" s="166">
        <v>18</v>
      </c>
      <c r="E14" s="166">
        <v>27</v>
      </c>
      <c r="F14" s="166">
        <v>33</v>
      </c>
      <c r="G14" s="166">
        <v>64</v>
      </c>
      <c r="H14" s="167"/>
      <c r="I14" s="167"/>
      <c r="J14" s="167"/>
      <c r="K14" s="167"/>
      <c r="L14" s="167"/>
      <c r="M14" s="168">
        <v>200</v>
      </c>
      <c r="N14" s="169">
        <v>228</v>
      </c>
      <c r="O14" s="170"/>
      <c r="P14" s="171">
        <v>250</v>
      </c>
    </row>
    <row r="15" spans="3:17" x14ac:dyDescent="0.2">
      <c r="C15" s="165">
        <v>2</v>
      </c>
      <c r="D15" s="166">
        <v>33</v>
      </c>
      <c r="E15" s="166">
        <v>52</v>
      </c>
      <c r="F15" s="166">
        <v>63</v>
      </c>
      <c r="G15" s="166">
        <v>117</v>
      </c>
      <c r="H15" s="167"/>
      <c r="I15" s="167"/>
      <c r="J15" s="167"/>
      <c r="K15" s="167"/>
      <c r="L15" s="167"/>
      <c r="M15" s="168">
        <v>210</v>
      </c>
      <c r="N15" s="169"/>
      <c r="O15" s="170"/>
      <c r="P15" s="171"/>
    </row>
    <row r="16" spans="3:17" x14ac:dyDescent="0.2">
      <c r="C16" s="165">
        <v>3</v>
      </c>
      <c r="D16" s="166">
        <v>50</v>
      </c>
      <c r="E16" s="166">
        <v>79</v>
      </c>
      <c r="F16" s="166">
        <v>96</v>
      </c>
      <c r="G16" s="166">
        <v>181</v>
      </c>
      <c r="H16" s="167"/>
      <c r="I16" s="167"/>
      <c r="J16" s="167"/>
      <c r="K16" s="167"/>
      <c r="L16" s="167"/>
      <c r="M16" s="168">
        <v>250</v>
      </c>
      <c r="N16" s="169">
        <v>288</v>
      </c>
      <c r="O16" s="170">
        <v>290</v>
      </c>
      <c r="P16" s="171">
        <v>295</v>
      </c>
    </row>
    <row r="17" spans="3:16" x14ac:dyDescent="0.2">
      <c r="C17" s="165">
        <v>4</v>
      </c>
      <c r="D17" s="166">
        <v>66</v>
      </c>
      <c r="E17" s="166">
        <v>104</v>
      </c>
      <c r="F17" s="166">
        <v>126</v>
      </c>
      <c r="G17" s="166">
        <v>230</v>
      </c>
      <c r="H17" s="167"/>
      <c r="I17" s="167"/>
      <c r="J17" s="167"/>
      <c r="K17" s="167"/>
      <c r="L17" s="167"/>
      <c r="M17" s="168">
        <v>310</v>
      </c>
      <c r="N17" s="169"/>
      <c r="O17" s="170"/>
      <c r="P17" s="171">
        <v>365</v>
      </c>
    </row>
    <row r="18" spans="3:16" x14ac:dyDescent="0.2">
      <c r="C18" s="165">
        <v>6</v>
      </c>
      <c r="D18" s="166"/>
      <c r="E18" s="166"/>
      <c r="F18" s="166"/>
      <c r="G18" s="166">
        <v>362</v>
      </c>
      <c r="H18" s="167"/>
      <c r="I18" s="167"/>
      <c r="J18" s="167"/>
      <c r="K18" s="167"/>
      <c r="L18" s="167"/>
      <c r="M18" s="168">
        <v>315</v>
      </c>
      <c r="N18" s="169"/>
      <c r="O18" s="170"/>
      <c r="P18" s="171"/>
    </row>
    <row r="19" spans="3:16" x14ac:dyDescent="0.2">
      <c r="C19" s="165">
        <v>8</v>
      </c>
      <c r="D19" s="166"/>
      <c r="E19" s="166"/>
      <c r="F19" s="166"/>
      <c r="G19" s="166">
        <v>460</v>
      </c>
      <c r="H19" s="167"/>
      <c r="I19" s="167"/>
      <c r="J19" s="167"/>
      <c r="K19" s="167"/>
      <c r="L19" s="167"/>
      <c r="M19" s="168">
        <v>320</v>
      </c>
      <c r="N19" s="169">
        <v>362</v>
      </c>
      <c r="O19" s="170"/>
      <c r="P19" s="171"/>
    </row>
    <row r="20" spans="3:16" x14ac:dyDescent="0.2">
      <c r="C20" s="167"/>
      <c r="D20" s="167"/>
      <c r="E20" s="167"/>
      <c r="F20" s="167"/>
      <c r="G20" s="167"/>
      <c r="H20" s="167"/>
      <c r="I20" s="167"/>
      <c r="J20" s="167"/>
      <c r="K20" s="167"/>
      <c r="L20" s="167"/>
      <c r="M20" s="168">
        <v>350</v>
      </c>
      <c r="N20" s="169">
        <v>391</v>
      </c>
      <c r="O20" s="170"/>
      <c r="P20" s="171"/>
    </row>
    <row r="21" spans="3:16" x14ac:dyDescent="0.2">
      <c r="C21" s="167"/>
      <c r="D21" s="167"/>
      <c r="E21" s="167"/>
      <c r="F21" s="167"/>
      <c r="G21" s="167"/>
      <c r="H21" s="167"/>
      <c r="I21" s="167"/>
      <c r="J21" s="167"/>
      <c r="K21" s="167"/>
      <c r="L21" s="167"/>
      <c r="M21" s="168">
        <v>360</v>
      </c>
      <c r="N21" s="169">
        <v>418</v>
      </c>
      <c r="O21" s="170"/>
      <c r="P21" s="171">
        <v>414</v>
      </c>
    </row>
    <row r="22" spans="3:16" x14ac:dyDescent="0.2">
      <c r="C22" s="173" t="s">
        <v>125</v>
      </c>
      <c r="D22" s="167"/>
      <c r="E22" s="167"/>
      <c r="F22" s="167"/>
      <c r="G22" s="167"/>
      <c r="H22" s="167"/>
      <c r="I22" s="167"/>
      <c r="J22" s="167"/>
      <c r="K22" s="167"/>
      <c r="L22" s="167"/>
      <c r="M22" s="168">
        <v>400</v>
      </c>
      <c r="N22" s="169">
        <v>453</v>
      </c>
      <c r="O22" s="170">
        <v>455</v>
      </c>
      <c r="P22" s="171">
        <v>465</v>
      </c>
    </row>
    <row r="23" spans="3:16" x14ac:dyDescent="0.2">
      <c r="C23" s="167"/>
      <c r="D23" s="167"/>
      <c r="E23" s="167"/>
      <c r="F23" s="167"/>
      <c r="G23" s="167"/>
      <c r="H23" s="167"/>
      <c r="I23" s="167"/>
      <c r="J23" s="167"/>
      <c r="K23" s="167"/>
      <c r="L23" s="167"/>
      <c r="M23" s="168">
        <v>450</v>
      </c>
      <c r="N23" s="169">
        <v>499</v>
      </c>
      <c r="O23" s="170"/>
      <c r="P23" s="171"/>
    </row>
    <row r="24" spans="3:16" x14ac:dyDescent="0.2">
      <c r="C24" s="167"/>
      <c r="D24" s="167"/>
      <c r="E24" s="167"/>
      <c r="F24" s="167"/>
      <c r="G24" s="167"/>
      <c r="H24" s="167"/>
      <c r="I24" s="167"/>
      <c r="J24" s="167"/>
      <c r="K24" s="167"/>
      <c r="L24" s="167"/>
      <c r="M24" s="168">
        <v>700</v>
      </c>
      <c r="N24" s="169"/>
      <c r="O24" s="170"/>
      <c r="P24" s="171"/>
    </row>
    <row r="25" spans="3:16" x14ac:dyDescent="0.2">
      <c r="C25" s="167"/>
      <c r="D25" s="167"/>
      <c r="E25" s="167"/>
      <c r="F25" s="167"/>
      <c r="G25" s="167"/>
      <c r="H25" s="167"/>
      <c r="I25" s="167"/>
      <c r="J25" s="167"/>
      <c r="K25" s="167"/>
      <c r="L25" s="167"/>
      <c r="M25" s="168">
        <v>750</v>
      </c>
      <c r="N25" s="169">
        <v>812</v>
      </c>
      <c r="O25" s="170"/>
      <c r="P25" s="171"/>
    </row>
    <row r="26" spans="3:16" ht="15" x14ac:dyDescent="0.25">
      <c r="C26" s="160"/>
      <c r="D26" s="161" t="s">
        <v>3850</v>
      </c>
      <c r="E26" s="161"/>
      <c r="F26" s="161"/>
      <c r="G26" s="161"/>
      <c r="H26" s="161"/>
      <c r="I26" s="161"/>
      <c r="J26" s="161"/>
      <c r="K26" s="161"/>
      <c r="L26" s="167"/>
      <c r="M26" s="168">
        <v>1000</v>
      </c>
      <c r="N26" s="169">
        <v>1078</v>
      </c>
      <c r="O26" s="170">
        <v>1075</v>
      </c>
      <c r="P26" s="171">
        <v>1100</v>
      </c>
    </row>
    <row r="27" spans="3:16" ht="57" x14ac:dyDescent="0.2">
      <c r="C27" s="162" t="s">
        <v>3852</v>
      </c>
      <c r="D27" s="162" t="s">
        <v>113</v>
      </c>
      <c r="E27" s="162" t="s">
        <v>114</v>
      </c>
      <c r="F27" s="162" t="s">
        <v>115</v>
      </c>
      <c r="G27" s="162" t="s">
        <v>116</v>
      </c>
      <c r="H27" s="162" t="s">
        <v>117</v>
      </c>
      <c r="I27" s="162" t="s">
        <v>118</v>
      </c>
      <c r="J27" s="162" t="s">
        <v>119</v>
      </c>
      <c r="K27" s="162" t="s">
        <v>120</v>
      </c>
      <c r="L27" s="167"/>
      <c r="M27" s="168">
        <v>1500</v>
      </c>
      <c r="N27" s="169">
        <v>1605</v>
      </c>
      <c r="O27" s="170"/>
      <c r="P27" s="171"/>
    </row>
    <row r="28" spans="3:16" x14ac:dyDescent="0.2">
      <c r="C28" s="165">
        <v>1</v>
      </c>
      <c r="D28" s="172">
        <f>D4/C4</f>
        <v>18</v>
      </c>
      <c r="E28" s="172">
        <f>E4/C4</f>
        <v>26</v>
      </c>
      <c r="F28" s="176">
        <f>F4/C4</f>
        <v>32</v>
      </c>
      <c r="G28" s="172">
        <f>G4/C4</f>
        <v>24</v>
      </c>
      <c r="H28" s="172">
        <f>H4/C4</f>
        <v>27</v>
      </c>
      <c r="I28" s="176">
        <f>I4/C4</f>
        <v>31</v>
      </c>
      <c r="J28" s="176">
        <f>J4/C4</f>
        <v>69</v>
      </c>
      <c r="K28" s="176">
        <f>K4/C4</f>
        <v>101</v>
      </c>
      <c r="M28" s="177" t="s">
        <v>126</v>
      </c>
    </row>
    <row r="29" spans="3:16" x14ac:dyDescent="0.2">
      <c r="C29" s="165">
        <v>2</v>
      </c>
      <c r="D29" s="172">
        <f>D5/C5</f>
        <v>16.5</v>
      </c>
      <c r="E29" s="172">
        <f t="shared" ref="E29:E32" si="0">E5/C5</f>
        <v>23</v>
      </c>
      <c r="F29" s="176">
        <f t="shared" ref="F29:F30" si="1">F5/C5</f>
        <v>30</v>
      </c>
      <c r="G29" s="172">
        <f t="shared" ref="G29:G32" si="2">G5/C5</f>
        <v>23</v>
      </c>
      <c r="H29" s="172">
        <f t="shared" ref="H29:H32" si="3">H5/C5</f>
        <v>26</v>
      </c>
      <c r="I29" s="176">
        <f t="shared" ref="I29:I33" si="4">I5/C5</f>
        <v>29</v>
      </c>
      <c r="J29" s="176">
        <f t="shared" ref="J29:J33" si="5">J5/C5</f>
        <v>55</v>
      </c>
      <c r="K29" s="176">
        <f t="shared" ref="K29:K33" si="6">K5/C5</f>
        <v>80</v>
      </c>
      <c r="M29" s="177" t="s">
        <v>3659</v>
      </c>
    </row>
    <row r="30" spans="3:16" x14ac:dyDescent="0.2">
      <c r="C30" s="165">
        <v>3</v>
      </c>
      <c r="D30" s="172">
        <f>D6/C6</f>
        <v>15.666666666666666</v>
      </c>
      <c r="E30" s="172">
        <f t="shared" si="0"/>
        <v>22.666666666666668</v>
      </c>
      <c r="F30" s="176">
        <f t="shared" si="1"/>
        <v>29.666666666666668</v>
      </c>
      <c r="G30" s="172">
        <f t="shared" si="2"/>
        <v>22</v>
      </c>
      <c r="H30" s="172">
        <f t="shared" si="3"/>
        <v>25.333333333333332</v>
      </c>
      <c r="I30" s="176">
        <f t="shared" si="4"/>
        <v>28.333333333333332</v>
      </c>
      <c r="J30" s="176">
        <f t="shared" si="5"/>
        <v>59.666666666666664</v>
      </c>
      <c r="K30" s="176">
        <f t="shared" si="6"/>
        <v>87</v>
      </c>
    </row>
    <row r="31" spans="3:16" x14ac:dyDescent="0.2">
      <c r="C31" s="165">
        <v>4</v>
      </c>
      <c r="D31" s="172">
        <f>D7/C7</f>
        <v>14.75</v>
      </c>
      <c r="E31" s="172">
        <f t="shared" si="0"/>
        <v>22</v>
      </c>
      <c r="F31" s="172"/>
      <c r="G31" s="172">
        <f t="shared" si="2"/>
        <v>21.5</v>
      </c>
      <c r="H31" s="172">
        <f t="shared" si="3"/>
        <v>24.75</v>
      </c>
      <c r="I31" s="176">
        <f t="shared" si="4"/>
        <v>28</v>
      </c>
      <c r="J31" s="176">
        <f t="shared" si="5"/>
        <v>54.75</v>
      </c>
      <c r="K31" s="176">
        <f t="shared" si="6"/>
        <v>79.75</v>
      </c>
    </row>
    <row r="32" spans="3:16" x14ac:dyDescent="0.2">
      <c r="C32" s="165">
        <v>6</v>
      </c>
      <c r="D32" s="172"/>
      <c r="E32" s="172">
        <f t="shared" si="0"/>
        <v>22.5</v>
      </c>
      <c r="F32" s="172"/>
      <c r="G32" s="172">
        <f t="shared" si="2"/>
        <v>22</v>
      </c>
      <c r="H32" s="172">
        <f t="shared" si="3"/>
        <v>24.64</v>
      </c>
      <c r="I32" s="176">
        <f t="shared" si="4"/>
        <v>28.333333333333332</v>
      </c>
      <c r="J32" s="176">
        <f t="shared" si="5"/>
        <v>55</v>
      </c>
      <c r="K32" s="176">
        <f t="shared" si="6"/>
        <v>80.166666666666671</v>
      </c>
    </row>
    <row r="33" spans="3:11" x14ac:dyDescent="0.2">
      <c r="C33" s="165">
        <v>8</v>
      </c>
      <c r="D33" s="172"/>
      <c r="E33" s="172"/>
      <c r="F33" s="172"/>
      <c r="G33" s="172"/>
      <c r="H33" s="172"/>
      <c r="I33" s="176">
        <f t="shared" si="4"/>
        <v>28</v>
      </c>
      <c r="J33" s="176">
        <f t="shared" si="5"/>
        <v>54.75</v>
      </c>
      <c r="K33" s="176">
        <f t="shared" si="6"/>
        <v>79.75</v>
      </c>
    </row>
    <row r="34" spans="3:11" x14ac:dyDescent="0.2">
      <c r="C34" s="173"/>
      <c r="D34" s="178"/>
      <c r="E34" s="178"/>
      <c r="F34" s="178"/>
      <c r="G34" s="178"/>
      <c r="H34" s="178"/>
      <c r="I34" s="178"/>
      <c r="J34" s="178"/>
      <c r="K34" s="178"/>
    </row>
    <row r="35" spans="3:11" x14ac:dyDescent="0.2">
      <c r="C35" s="167"/>
      <c r="D35" s="178"/>
      <c r="E35" s="178"/>
      <c r="F35" s="178"/>
      <c r="G35" s="178"/>
      <c r="H35" s="178"/>
      <c r="I35" s="178"/>
      <c r="J35" s="178"/>
      <c r="K35" s="178"/>
    </row>
    <row r="36" spans="3:11" ht="15" x14ac:dyDescent="0.2">
      <c r="C36" s="174"/>
      <c r="D36" s="179" t="s">
        <v>3851</v>
      </c>
      <c r="E36" s="179"/>
      <c r="F36" s="179"/>
      <c r="G36" s="179"/>
      <c r="H36" s="178"/>
      <c r="I36" s="178"/>
      <c r="J36" s="178"/>
      <c r="K36" s="178"/>
    </row>
    <row r="37" spans="3:11" ht="57" x14ac:dyDescent="0.2">
      <c r="C37" s="162" t="s">
        <v>112</v>
      </c>
      <c r="D37" s="180" t="s">
        <v>122</v>
      </c>
      <c r="E37" s="180" t="s">
        <v>123</v>
      </c>
      <c r="F37" s="180" t="s">
        <v>117</v>
      </c>
      <c r="G37" s="180" t="s">
        <v>124</v>
      </c>
      <c r="H37" s="178"/>
      <c r="I37" s="178"/>
      <c r="J37" s="178"/>
      <c r="K37" s="178"/>
    </row>
    <row r="38" spans="3:11" x14ac:dyDescent="0.2">
      <c r="C38" s="165">
        <v>1</v>
      </c>
      <c r="D38" s="172">
        <f>D14/C14</f>
        <v>18</v>
      </c>
      <c r="E38" s="172">
        <f>E14/C14</f>
        <v>27</v>
      </c>
      <c r="F38" s="172">
        <f>F14/C14</f>
        <v>33</v>
      </c>
      <c r="G38" s="172">
        <f>G14/C14</f>
        <v>64</v>
      </c>
      <c r="H38" s="178"/>
      <c r="I38" s="178"/>
      <c r="J38" s="178"/>
      <c r="K38" s="178"/>
    </row>
    <row r="39" spans="3:11" x14ac:dyDescent="0.2">
      <c r="C39" s="165">
        <v>2</v>
      </c>
      <c r="D39" s="172">
        <f t="shared" ref="D39:D41" si="7">D15/C15</f>
        <v>16.5</v>
      </c>
      <c r="E39" s="172">
        <f t="shared" ref="E39:E41" si="8">E15/C15</f>
        <v>26</v>
      </c>
      <c r="F39" s="172">
        <f t="shared" ref="F39:F41" si="9">F15/C15</f>
        <v>31.5</v>
      </c>
      <c r="G39" s="172">
        <f t="shared" ref="G39:G43" si="10">G15/C15</f>
        <v>58.5</v>
      </c>
      <c r="H39" s="178"/>
      <c r="I39" s="178"/>
      <c r="J39" s="178"/>
      <c r="K39" s="178"/>
    </row>
    <row r="40" spans="3:11" x14ac:dyDescent="0.2">
      <c r="C40" s="165">
        <v>3</v>
      </c>
      <c r="D40" s="172">
        <f t="shared" si="7"/>
        <v>16.666666666666668</v>
      </c>
      <c r="E40" s="172">
        <f t="shared" si="8"/>
        <v>26.333333333333332</v>
      </c>
      <c r="F40" s="172">
        <f t="shared" si="9"/>
        <v>32</v>
      </c>
      <c r="G40" s="172">
        <f t="shared" si="10"/>
        <v>60.333333333333336</v>
      </c>
      <c r="H40" s="178"/>
      <c r="I40" s="178"/>
      <c r="J40" s="178"/>
      <c r="K40" s="178"/>
    </row>
    <row r="41" spans="3:11" x14ac:dyDescent="0.2">
      <c r="C41" s="165">
        <v>4</v>
      </c>
      <c r="D41" s="172">
        <f t="shared" si="7"/>
        <v>16.5</v>
      </c>
      <c r="E41" s="172">
        <f t="shared" si="8"/>
        <v>26</v>
      </c>
      <c r="F41" s="172">
        <f t="shared" si="9"/>
        <v>31.5</v>
      </c>
      <c r="G41" s="172">
        <f t="shared" si="10"/>
        <v>57.5</v>
      </c>
      <c r="H41" s="178"/>
      <c r="I41" s="178"/>
      <c r="J41" s="178"/>
      <c r="K41" s="178"/>
    </row>
    <row r="42" spans="3:11" x14ac:dyDescent="0.2">
      <c r="C42" s="165">
        <v>6</v>
      </c>
      <c r="D42" s="172"/>
      <c r="E42" s="172"/>
      <c r="F42" s="172"/>
      <c r="G42" s="172">
        <f t="shared" si="10"/>
        <v>60.333333333333336</v>
      </c>
      <c r="H42" s="178"/>
      <c r="I42" s="178"/>
      <c r="J42" s="178"/>
      <c r="K42" s="178"/>
    </row>
    <row r="43" spans="3:11" x14ac:dyDescent="0.2">
      <c r="C43" s="165">
        <v>8</v>
      </c>
      <c r="D43" s="172"/>
      <c r="E43" s="172"/>
      <c r="F43" s="172"/>
      <c r="G43" s="172">
        <f t="shared" si="10"/>
        <v>57.5</v>
      </c>
      <c r="H43" s="178"/>
      <c r="I43" s="178"/>
      <c r="J43" s="178"/>
      <c r="K43" s="178"/>
    </row>
    <row r="46" spans="3:11" ht="15" x14ac:dyDescent="0.25">
      <c r="C46" s="160"/>
      <c r="D46" s="161" t="s">
        <v>3853</v>
      </c>
      <c r="E46" s="161"/>
      <c r="F46" s="161"/>
      <c r="G46" s="161"/>
      <c r="H46" s="161"/>
      <c r="I46" s="161"/>
      <c r="J46" s="161"/>
      <c r="K46" s="161"/>
    </row>
    <row r="47" spans="3:11" ht="57" x14ac:dyDescent="0.2">
      <c r="C47" s="162" t="s">
        <v>112</v>
      </c>
      <c r="D47" s="162" t="s">
        <v>113</v>
      </c>
      <c r="E47" s="162" t="s">
        <v>114</v>
      </c>
      <c r="F47" s="162" t="s">
        <v>115</v>
      </c>
      <c r="G47" s="162" t="s">
        <v>116</v>
      </c>
      <c r="H47" s="162" t="s">
        <v>117</v>
      </c>
      <c r="I47" s="162" t="s">
        <v>118</v>
      </c>
      <c r="J47" s="162" t="s">
        <v>119</v>
      </c>
      <c r="K47" s="162" t="s">
        <v>120</v>
      </c>
    </row>
    <row r="48" spans="3:11" x14ac:dyDescent="0.2">
      <c r="C48" s="165">
        <v>1</v>
      </c>
      <c r="D48" s="181">
        <v>18</v>
      </c>
      <c r="E48" s="181">
        <v>26</v>
      </c>
      <c r="F48" s="181">
        <v>32</v>
      </c>
      <c r="G48" s="181">
        <v>24</v>
      </c>
      <c r="H48" s="181">
        <v>27</v>
      </c>
      <c r="I48" s="181">
        <v>31</v>
      </c>
      <c r="J48" s="181">
        <v>69</v>
      </c>
      <c r="K48" s="181">
        <v>101</v>
      </c>
    </row>
    <row r="49" spans="3:11" x14ac:dyDescent="0.2">
      <c r="C49" s="165">
        <v>2</v>
      </c>
      <c r="D49" s="181">
        <v>16.5</v>
      </c>
      <c r="E49" s="181">
        <v>23</v>
      </c>
      <c r="F49" s="181">
        <v>30</v>
      </c>
      <c r="G49" s="181">
        <v>23</v>
      </c>
      <c r="H49" s="181">
        <v>26</v>
      </c>
      <c r="I49" s="181">
        <v>29</v>
      </c>
      <c r="J49" s="181">
        <v>55</v>
      </c>
      <c r="K49" s="181">
        <v>80</v>
      </c>
    </row>
    <row r="50" spans="3:11" x14ac:dyDescent="0.2">
      <c r="C50" s="165">
        <v>3</v>
      </c>
      <c r="D50" s="181">
        <v>15.666666666666666</v>
      </c>
      <c r="E50" s="181">
        <v>22.666666666666668</v>
      </c>
      <c r="F50" s="181">
        <v>29.666666666666668</v>
      </c>
      <c r="G50" s="181">
        <v>22</v>
      </c>
      <c r="H50" s="181">
        <v>25.333333333333332</v>
      </c>
      <c r="I50" s="181">
        <v>28.333333333333332</v>
      </c>
      <c r="J50" s="181">
        <v>59.666666666666664</v>
      </c>
      <c r="K50" s="181">
        <v>87</v>
      </c>
    </row>
    <row r="51" spans="3:11" x14ac:dyDescent="0.2">
      <c r="C51" s="165">
        <v>4</v>
      </c>
      <c r="D51" s="181">
        <v>14.75</v>
      </c>
      <c r="E51" s="181">
        <v>22</v>
      </c>
      <c r="F51" s="182"/>
      <c r="G51" s="181">
        <v>21.5</v>
      </c>
      <c r="H51" s="181">
        <v>24.75</v>
      </c>
      <c r="I51" s="181">
        <v>28</v>
      </c>
      <c r="J51" s="181">
        <v>54.75</v>
      </c>
      <c r="K51" s="181">
        <v>79.75</v>
      </c>
    </row>
    <row r="52" spans="3:11" x14ac:dyDescent="0.2">
      <c r="C52" s="165">
        <v>6</v>
      </c>
      <c r="D52" s="182"/>
      <c r="E52" s="181">
        <v>22.5</v>
      </c>
      <c r="F52" s="182"/>
      <c r="G52" s="181">
        <v>22</v>
      </c>
      <c r="H52" s="181">
        <v>24.64</v>
      </c>
      <c r="I52" s="181">
        <v>28.333333333333332</v>
      </c>
      <c r="J52" s="181">
        <v>55</v>
      </c>
      <c r="K52" s="181">
        <v>80.166666666666671</v>
      </c>
    </row>
    <row r="53" spans="3:11" x14ac:dyDescent="0.2">
      <c r="C53" s="165">
        <v>8</v>
      </c>
      <c r="D53" s="182"/>
      <c r="E53" s="182"/>
      <c r="F53" s="182"/>
      <c r="G53" s="182"/>
      <c r="H53" s="182"/>
      <c r="I53" s="181">
        <v>28</v>
      </c>
      <c r="J53" s="181">
        <v>54.75</v>
      </c>
      <c r="K53" s="181">
        <v>79.75</v>
      </c>
    </row>
    <row r="56" spans="3:11" ht="15" x14ac:dyDescent="0.2">
      <c r="C56" s="174"/>
      <c r="D56" s="179" t="s">
        <v>3854</v>
      </c>
      <c r="E56" s="179"/>
      <c r="F56" s="179"/>
      <c r="G56" s="179"/>
    </row>
    <row r="57" spans="3:11" ht="57" x14ac:dyDescent="0.2">
      <c r="C57" s="185" t="s">
        <v>112</v>
      </c>
      <c r="D57" s="180" t="s">
        <v>122</v>
      </c>
      <c r="E57" s="180" t="s">
        <v>123</v>
      </c>
      <c r="F57" s="180" t="s">
        <v>117</v>
      </c>
      <c r="G57" s="180" t="s">
        <v>124</v>
      </c>
    </row>
    <row r="58" spans="3:11" ht="15" x14ac:dyDescent="0.2">
      <c r="C58" s="186">
        <v>1</v>
      </c>
      <c r="D58" s="183">
        <v>18</v>
      </c>
      <c r="E58" s="183">
        <v>27</v>
      </c>
      <c r="F58" s="183">
        <v>33</v>
      </c>
      <c r="G58" s="183">
        <v>64</v>
      </c>
    </row>
    <row r="59" spans="3:11" ht="15" x14ac:dyDescent="0.2">
      <c r="C59" s="186">
        <v>2</v>
      </c>
      <c r="D59" s="183">
        <v>16.5</v>
      </c>
      <c r="E59" s="183">
        <v>26</v>
      </c>
      <c r="F59" s="183">
        <v>31.5</v>
      </c>
      <c r="G59" s="183">
        <v>58.5</v>
      </c>
    </row>
    <row r="60" spans="3:11" ht="15" x14ac:dyDescent="0.2">
      <c r="C60" s="186">
        <v>3</v>
      </c>
      <c r="D60" s="183">
        <v>16.666666666666668</v>
      </c>
      <c r="E60" s="183">
        <v>26.333333333333332</v>
      </c>
      <c r="F60" s="183">
        <v>32</v>
      </c>
      <c r="G60" s="183">
        <v>60.333333333333336</v>
      </c>
    </row>
    <row r="61" spans="3:11" ht="15" x14ac:dyDescent="0.2">
      <c r="C61" s="186">
        <v>4</v>
      </c>
      <c r="D61" s="183">
        <v>16.5</v>
      </c>
      <c r="E61" s="183">
        <v>26</v>
      </c>
      <c r="F61" s="183">
        <v>31.5</v>
      </c>
      <c r="G61" s="183">
        <v>57.5</v>
      </c>
    </row>
    <row r="62" spans="3:11" ht="15" x14ac:dyDescent="0.2">
      <c r="C62" s="186">
        <v>6</v>
      </c>
      <c r="D62" s="182"/>
      <c r="E62" s="182"/>
      <c r="F62" s="182"/>
      <c r="G62" s="183">
        <v>60.333333333333336</v>
      </c>
    </row>
    <row r="63" spans="3:11" ht="15" x14ac:dyDescent="0.2">
      <c r="C63" s="186">
        <v>8</v>
      </c>
      <c r="D63" s="182"/>
      <c r="E63" s="182"/>
      <c r="F63" s="182"/>
      <c r="G63" s="183">
        <v>57.5</v>
      </c>
    </row>
  </sheetData>
  <pageMargins left="0.7" right="0.7" top="0.75" bottom="0.75" header="0.3" footer="0.3"/>
  <pageSetup orientation="portrait" r:id="rId1"/>
  <drawing r:id="rId2"/>
  <legacy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F799DA-3079-4798-A831-80E5996DF33A}">
  <sheetPr>
    <tabColor rgb="FF86888A"/>
  </sheetPr>
  <dimension ref="A1:P178"/>
  <sheetViews>
    <sheetView showGridLines="0" zoomScale="115" zoomScaleNormal="115" workbookViewId="0">
      <pane ySplit="2" topLeftCell="A3" activePane="bottomLeft" state="frozen"/>
      <selection pane="bottomLeft" activeCell="D3" sqref="D3"/>
    </sheetView>
  </sheetViews>
  <sheetFormatPr defaultColWidth="9.140625" defaultRowHeight="15" x14ac:dyDescent="0.25"/>
  <cols>
    <col min="1" max="1" width="13.42578125" style="19" customWidth="1"/>
    <col min="2" max="2" width="10.28515625" style="19" bestFit="1" customWidth="1"/>
    <col min="3" max="3" width="16.85546875" style="19" bestFit="1" customWidth="1"/>
    <col min="4" max="4" width="12.42578125" style="19" bestFit="1" customWidth="1"/>
    <col min="5" max="5" width="12.5703125" style="19" bestFit="1" customWidth="1"/>
    <col min="6" max="6" width="8.7109375" style="19" bestFit="1" customWidth="1"/>
    <col min="7" max="7" width="11.28515625" style="19" bestFit="1" customWidth="1"/>
    <col min="8" max="8" width="10.7109375" style="19" bestFit="1" customWidth="1"/>
    <col min="9" max="9" width="12.28515625" style="42" bestFit="1" customWidth="1"/>
    <col min="10" max="10" width="13.7109375" style="42" bestFit="1" customWidth="1"/>
    <col min="11" max="11" width="13" style="19" bestFit="1" customWidth="1"/>
    <col min="12" max="12" width="13.42578125" style="19" bestFit="1" customWidth="1"/>
    <col min="13" max="13" width="11.5703125" style="19" bestFit="1" customWidth="1"/>
    <col min="14" max="14" width="12.85546875" style="19" bestFit="1" customWidth="1"/>
    <col min="15" max="15" width="18.42578125" style="19" bestFit="1" customWidth="1"/>
    <col min="16" max="16" width="56" style="19" bestFit="1" customWidth="1"/>
    <col min="17" max="16384" width="9.140625" style="19"/>
  </cols>
  <sheetData>
    <row r="1" spans="1:16" s="198" customFormat="1" ht="45" x14ac:dyDescent="0.25">
      <c r="A1" s="193" t="s">
        <v>3855</v>
      </c>
      <c r="B1" s="193"/>
      <c r="C1" s="193"/>
      <c r="D1" s="194" t="s">
        <v>3856</v>
      </c>
      <c r="E1" s="194" t="s">
        <v>3857</v>
      </c>
      <c r="F1" s="194" t="s">
        <v>3642</v>
      </c>
      <c r="G1" s="194" t="s">
        <v>3643</v>
      </c>
      <c r="H1" s="194" t="s">
        <v>3644</v>
      </c>
      <c r="I1" s="195" t="s">
        <v>3645</v>
      </c>
      <c r="J1" s="196" t="s">
        <v>3805</v>
      </c>
      <c r="K1" s="194" t="s">
        <v>3858</v>
      </c>
      <c r="L1" s="194" t="s">
        <v>3859</v>
      </c>
      <c r="M1" s="194" t="s">
        <v>3860</v>
      </c>
      <c r="N1" s="194" t="s">
        <v>3646</v>
      </c>
      <c r="O1" s="197" t="s">
        <v>3861</v>
      </c>
    </row>
    <row r="2" spans="1:16" s="192" customFormat="1" ht="45" x14ac:dyDescent="0.25">
      <c r="A2" s="188" t="s">
        <v>145</v>
      </c>
      <c r="B2" s="188" t="s">
        <v>144</v>
      </c>
      <c r="C2" s="188" t="s">
        <v>3862</v>
      </c>
      <c r="D2" s="188" t="s">
        <v>3816</v>
      </c>
      <c r="E2" s="188" t="s">
        <v>3641</v>
      </c>
      <c r="F2" s="188" t="s">
        <v>3642</v>
      </c>
      <c r="G2" s="189" t="s">
        <v>3863</v>
      </c>
      <c r="H2" s="188" t="s">
        <v>3864</v>
      </c>
      <c r="I2" s="190" t="s">
        <v>3645</v>
      </c>
      <c r="J2" s="190" t="s">
        <v>3805</v>
      </c>
      <c r="K2" s="188" t="s">
        <v>3858</v>
      </c>
      <c r="L2" s="188" t="s">
        <v>3859</v>
      </c>
      <c r="M2" s="188" t="s">
        <v>3865</v>
      </c>
      <c r="N2" s="188" t="s">
        <v>3866</v>
      </c>
      <c r="O2" s="188" t="s">
        <v>3861</v>
      </c>
      <c r="P2" s="191" t="s">
        <v>3867</v>
      </c>
    </row>
    <row r="3" spans="1:16" customFormat="1" x14ac:dyDescent="0.25">
      <c r="A3" s="199" t="s">
        <v>146</v>
      </c>
      <c r="B3" s="199" t="str">
        <f>IF(ISNUMBER($D3)=TRUE,"Yes","")</f>
        <v/>
      </c>
      <c r="C3" s="199">
        <f t="shared" ref="C3:C86" si="0">Input_ProjectNumber</f>
        <v>0</v>
      </c>
      <c r="D3" s="199" t="str">
        <f>'Interior - prescriptive'!B4</f>
        <v/>
      </c>
      <c r="E3" s="199" t="str">
        <f>IF(ISNUMBER($D3)=TRUE,"Yes","")</f>
        <v/>
      </c>
      <c r="F3" s="199" t="str">
        <f>IF(ISNUMBER($D3)=TRUE,'Interior - prescriptive'!I4,"")</f>
        <v/>
      </c>
      <c r="G3" s="199" t="str">
        <f>IF(ISNUMBER($D3)=TRUE,'Interior - prescriptive'!P4,"")</f>
        <v/>
      </c>
      <c r="H3" s="199" t="str">
        <f>IF(ISNUMBER($D3)=TRUE,'Interior - prescriptive'!R4,"")</f>
        <v/>
      </c>
      <c r="I3" s="200" t="str">
        <f>IF(ISNUMBER($D3)=TRUE,IF(AND(Subtotal_Incentive&gt;Value_Max_Incentive,Total_ProjectCost&gt;Value_Max_Incentive),Value_Max_Incentive*('Interior - prescriptive'!O4/Subtotal_Incentive),IF(AND(Subtotal_Incentive&gt;Total_ProjectCost,Total_ProjectCost&lt;Value_Max_Incentive),Total_ProjectCost*('Interior - prescriptive'!O4/Subtotal_Incentive),'Interior - prescriptive'!O4)),"")</f>
        <v/>
      </c>
      <c r="J3" s="201" t="str">
        <f>IF(ISNUMBER($D3)=TRUE,'Interior - prescriptive'!L4,"")</f>
        <v/>
      </c>
      <c r="K3" s="199" t="str" cm="1">
        <f t="array" ref="K3">IF(ISNUMBER($D3)=TRUE,Subtotal_OtherCosts*(J3/SUM(J:J)),"")</f>
        <v/>
      </c>
      <c r="L3" s="202" t="str">
        <f t="shared" ref="L3:L28" si="1">IF(ISNUMBER($D3)=TRUE,VLOOKUP(Input_BldgType,Table_BldgType,2,FALSE),"")</f>
        <v/>
      </c>
      <c r="M3" s="203" t="str">
        <f>IF(ISNUMBER($D3)=TRUE,'Interior - prescriptive'!H4,"")</f>
        <v/>
      </c>
      <c r="N3" s="203" t="str">
        <f>IF(ISNUMBER($D3)=TRUE,'Interior - prescriptive'!K4,"")</f>
        <v/>
      </c>
      <c r="O3" s="204" t="str">
        <f t="shared" ref="O3:O34" si="2">IF(ISNUMBER($D3)=TRUE,Value_CalcVersion,"")</f>
        <v/>
      </c>
      <c r="P3" s="202" t="str">
        <f>IF(ISNUMBER($D3)=TRUE,'Interior - prescriptive'!D4,"")</f>
        <v/>
      </c>
    </row>
    <row r="4" spans="1:16" customFormat="1" x14ac:dyDescent="0.25">
      <c r="A4" s="199" t="s">
        <v>146</v>
      </c>
      <c r="B4" s="212" t="str">
        <f t="shared" ref="B4:B92" si="3">IF(ISNUMBER($D4)=TRUE,"Yes","")</f>
        <v/>
      </c>
      <c r="C4" s="199">
        <f t="shared" si="0"/>
        <v>0</v>
      </c>
      <c r="D4" s="212" t="str">
        <f>'Interior - prescriptive'!B5</f>
        <v/>
      </c>
      <c r="E4" s="212" t="str">
        <f t="shared" ref="E4:E28" si="4">IF(ISNUMBER($D4)=TRUE,"Yes","")</f>
        <v/>
      </c>
      <c r="F4" s="212" t="str">
        <f>IF(ISNUMBER($D4)=TRUE,'Interior - prescriptive'!I5,"")</f>
        <v/>
      </c>
      <c r="G4" s="212" t="str">
        <f>IF(ISNUMBER($D4)=TRUE,'Interior - prescriptive'!P5,"")</f>
        <v/>
      </c>
      <c r="H4" s="212" t="str">
        <f>IF(ISNUMBER($D4)=TRUE,'Interior - prescriptive'!R5,"")</f>
        <v/>
      </c>
      <c r="I4" s="213" t="str">
        <f>IF(ISNUMBER($D4)=TRUE,IF(AND(Subtotal_Incentive&gt;Value_Max_Incentive,Total_ProjectCost&gt;Value_Max_Incentive),Value_Max_Incentive*('Interior - prescriptive'!O5/Subtotal_Incentive),IF(AND(Subtotal_Incentive&gt;Total_ProjectCost,Total_ProjectCost&lt;Value_Max_Incentive),Total_ProjectCost*('Interior - prescriptive'!O5/Subtotal_Incentive),'Interior - prescriptive'!O5)),"")</f>
        <v/>
      </c>
      <c r="J4" s="214" t="str">
        <f>IF(ISNUMBER($D4)=TRUE,'Interior - prescriptive'!L5,"")</f>
        <v/>
      </c>
      <c r="K4" s="212" t="str" cm="1">
        <f t="array" ref="K4">IF(ISNUMBER($D4)=TRUE,Subtotal_OtherCosts*(J4/SUM(J:J)),"")</f>
        <v/>
      </c>
      <c r="L4" s="215" t="str">
        <f t="shared" si="1"/>
        <v/>
      </c>
      <c r="M4" s="216" t="str">
        <f>IF(ISNUMBER($D4)=TRUE,'Interior - prescriptive'!H5,"")</f>
        <v/>
      </c>
      <c r="N4" s="216" t="str">
        <f>IF(ISNUMBER($D4)=TRUE,'Interior - prescriptive'!K5,"")</f>
        <v/>
      </c>
      <c r="O4" s="217" t="str">
        <f t="shared" si="2"/>
        <v/>
      </c>
      <c r="P4" s="215" t="str">
        <f>IF(ISNUMBER($D4)=TRUE,'Interior - prescriptive'!D5,"")</f>
        <v/>
      </c>
    </row>
    <row r="5" spans="1:16" customFormat="1" x14ac:dyDescent="0.25">
      <c r="A5" s="199" t="s">
        <v>146</v>
      </c>
      <c r="B5" s="199" t="str">
        <f t="shared" si="3"/>
        <v/>
      </c>
      <c r="C5" s="199">
        <f t="shared" si="0"/>
        <v>0</v>
      </c>
      <c r="D5" s="199" t="str">
        <f>'Interior - prescriptive'!B6</f>
        <v/>
      </c>
      <c r="E5" s="199" t="str">
        <f t="shared" si="4"/>
        <v/>
      </c>
      <c r="F5" s="199" t="str">
        <f>IF(ISNUMBER($D5)=TRUE,'Interior - prescriptive'!I6,"")</f>
        <v/>
      </c>
      <c r="G5" s="199" t="str">
        <f>IF(ISNUMBER($D5)=TRUE,'Interior - prescriptive'!P6,"")</f>
        <v/>
      </c>
      <c r="H5" s="199" t="str">
        <f>IF(ISNUMBER($D5)=TRUE,'Interior - prescriptive'!R6,"")</f>
        <v/>
      </c>
      <c r="I5" s="200" t="str">
        <f>IF(ISNUMBER($D5)=TRUE,IF(AND(Subtotal_Incentive&gt;Value_Max_Incentive,Total_ProjectCost&gt;Value_Max_Incentive),Value_Max_Incentive*('Interior - prescriptive'!O6/Subtotal_Incentive),IF(AND(Subtotal_Incentive&gt;Total_ProjectCost,Total_ProjectCost&lt;Value_Max_Incentive),Total_ProjectCost*('Interior - prescriptive'!O6/Subtotal_Incentive),'Interior - prescriptive'!O6)),"")</f>
        <v/>
      </c>
      <c r="J5" s="201" t="str">
        <f>IF(ISNUMBER($D5)=TRUE,'Interior - prescriptive'!L6,"")</f>
        <v/>
      </c>
      <c r="K5" s="199" t="str" cm="1">
        <f t="array" ref="K5">IF(ISNUMBER($D5)=TRUE,Subtotal_OtherCosts*(J5/SUM(J:J)),"")</f>
        <v/>
      </c>
      <c r="L5" s="202" t="str">
        <f t="shared" si="1"/>
        <v/>
      </c>
      <c r="M5" s="203" t="str">
        <f>IF(ISNUMBER($D5)=TRUE,'Interior - prescriptive'!H6,"")</f>
        <v/>
      </c>
      <c r="N5" s="203" t="str">
        <f>IF(ISNUMBER($D5)=TRUE,'Interior - prescriptive'!K6,"")</f>
        <v/>
      </c>
      <c r="O5" s="204" t="str">
        <f t="shared" si="2"/>
        <v/>
      </c>
      <c r="P5" s="202" t="str">
        <f>IF(ISNUMBER($D5)=TRUE,'Interior - prescriptive'!D6,"")</f>
        <v/>
      </c>
    </row>
    <row r="6" spans="1:16" customFormat="1" x14ac:dyDescent="0.25">
      <c r="A6" s="199" t="s">
        <v>146</v>
      </c>
      <c r="B6" s="212" t="str">
        <f t="shared" si="3"/>
        <v/>
      </c>
      <c r="C6" s="199">
        <f t="shared" si="0"/>
        <v>0</v>
      </c>
      <c r="D6" s="212"/>
      <c r="E6" s="212" t="str">
        <f t="shared" si="4"/>
        <v/>
      </c>
      <c r="F6" s="212" t="str">
        <f>IF(ISNUMBER($D6)=TRUE,'Interior - prescriptive'!I7,"")</f>
        <v/>
      </c>
      <c r="G6" s="212" t="str">
        <f>IF(ISNUMBER($D6)=TRUE,'Interior - prescriptive'!P7,"")</f>
        <v/>
      </c>
      <c r="H6" s="212" t="str">
        <f>IF(ISNUMBER($D6)=TRUE,'Interior - prescriptive'!R7,"")</f>
        <v/>
      </c>
      <c r="I6" s="213" t="str">
        <f>IF(ISNUMBER($D6)=TRUE,IF(AND(Subtotal_Incentive&gt;Value_Max_Incentive,Total_ProjectCost&gt;Value_Max_Incentive),Value_Max_Incentive*('Interior - prescriptive'!O7/Subtotal_Incentive),IF(AND(Subtotal_Incentive&gt;Total_ProjectCost,Total_ProjectCost&lt;Value_Max_Incentive),Total_ProjectCost*('Interior - prescriptive'!O7/Subtotal_Incentive),'Interior - prescriptive'!O7)),"")</f>
        <v/>
      </c>
      <c r="J6" s="214" t="str">
        <f>IF(ISNUMBER($D6)=TRUE,'Interior - prescriptive'!L7,"")</f>
        <v/>
      </c>
      <c r="K6" s="212" t="str" cm="1">
        <f t="array" ref="K6">IF(ISNUMBER($D6)=TRUE,Subtotal_OtherCosts*(J6/SUM(J:J)),"")</f>
        <v/>
      </c>
      <c r="L6" s="215" t="str">
        <f t="shared" si="1"/>
        <v/>
      </c>
      <c r="M6" s="216" t="str">
        <f>IF(ISNUMBER($D6)=TRUE,'Interior - prescriptive'!H7,"")</f>
        <v/>
      </c>
      <c r="N6" s="216" t="str">
        <f>IF(ISNUMBER($D6)=TRUE,'Interior - prescriptive'!K7,"")</f>
        <v/>
      </c>
      <c r="O6" s="217" t="str">
        <f t="shared" si="2"/>
        <v/>
      </c>
      <c r="P6" s="215" t="str">
        <f>IF(ISNUMBER($D6)=TRUE,'Interior - prescriptive'!D7,"")</f>
        <v/>
      </c>
    </row>
    <row r="7" spans="1:16" customFormat="1" x14ac:dyDescent="0.25">
      <c r="A7" s="199" t="s">
        <v>146</v>
      </c>
      <c r="B7" s="212" t="str">
        <f t="shared" si="3"/>
        <v/>
      </c>
      <c r="C7" s="199">
        <f t="shared" si="0"/>
        <v>0</v>
      </c>
      <c r="D7" s="212" t="str">
        <f>'Interior - prescriptive'!B8</f>
        <v/>
      </c>
      <c r="E7" s="212" t="str">
        <f t="shared" si="4"/>
        <v/>
      </c>
      <c r="F7" s="212" t="str">
        <f>IF(ISNUMBER($D7)=TRUE,'Interior - prescriptive'!I8,"")</f>
        <v/>
      </c>
      <c r="G7" s="212" t="str">
        <f>IF(ISNUMBER($D7)=TRUE,'Interior - prescriptive'!P8,"")</f>
        <v/>
      </c>
      <c r="H7" s="212" t="str">
        <f>IF(ISNUMBER($D7)=TRUE,'Interior - prescriptive'!R8,"")</f>
        <v/>
      </c>
      <c r="I7" s="213" t="str">
        <f>IF(ISNUMBER($D7)=TRUE,IF(AND(Subtotal_Incentive&gt;Value_Max_Incentive,Total_ProjectCost&gt;Value_Max_Incentive),Value_Max_Incentive*('Interior - prescriptive'!O8/Subtotal_Incentive),IF(AND(Subtotal_Incentive&gt;Total_ProjectCost,Total_ProjectCost&lt;Value_Max_Incentive),Total_ProjectCost*('Interior - prescriptive'!O8/Subtotal_Incentive),'Interior - prescriptive'!O8)),"")</f>
        <v/>
      </c>
      <c r="J7" s="214" t="str">
        <f>IF(ISNUMBER($D7)=TRUE,'Interior - prescriptive'!L8,"")</f>
        <v/>
      </c>
      <c r="K7" s="212" t="str" cm="1">
        <f t="array" ref="K7">IF(ISNUMBER($D7)=TRUE,Subtotal_OtherCosts*(J7/SUM(J:J)),"")</f>
        <v/>
      </c>
      <c r="L7" s="215" t="str">
        <f t="shared" si="1"/>
        <v/>
      </c>
      <c r="M7" s="216" t="str">
        <f>IF(ISNUMBER($D7)=TRUE,'Interior - prescriptive'!H8,"")</f>
        <v/>
      </c>
      <c r="N7" s="216" t="str">
        <f>IF(ISNUMBER($D7)=TRUE,'Interior - prescriptive'!K8,"")</f>
        <v/>
      </c>
      <c r="O7" s="217" t="str">
        <f t="shared" si="2"/>
        <v/>
      </c>
      <c r="P7" s="215" t="str">
        <f>IF(ISNUMBER($D7)=TRUE,'Interior - prescriptive'!D8,"")</f>
        <v/>
      </c>
    </row>
    <row r="8" spans="1:16" customFormat="1" x14ac:dyDescent="0.25">
      <c r="A8" s="199" t="s">
        <v>146</v>
      </c>
      <c r="B8" s="212" t="str">
        <f t="shared" si="3"/>
        <v/>
      </c>
      <c r="C8" s="199">
        <f t="shared" si="0"/>
        <v>0</v>
      </c>
      <c r="D8" s="212" t="str">
        <f>'Interior - prescriptive'!B9</f>
        <v/>
      </c>
      <c r="E8" s="212" t="str">
        <f t="shared" si="4"/>
        <v/>
      </c>
      <c r="F8" s="212" t="str">
        <f>IF(ISNUMBER($D8)=TRUE,'Interior - prescriptive'!I9,"")</f>
        <v/>
      </c>
      <c r="G8" s="212" t="str">
        <f>IF(ISNUMBER($D8)=TRUE,'Interior - prescriptive'!P9,"")</f>
        <v/>
      </c>
      <c r="H8" s="212" t="str">
        <f>IF(ISNUMBER($D8)=TRUE,'Interior - prescriptive'!R9,"")</f>
        <v/>
      </c>
      <c r="I8" s="213" t="str">
        <f>IF(ISNUMBER($D8)=TRUE,IF(AND(Subtotal_Incentive&gt;Value_Max_Incentive,Total_ProjectCost&gt;Value_Max_Incentive),Value_Max_Incentive*('Interior - prescriptive'!O9/Subtotal_Incentive),IF(AND(Subtotal_Incentive&gt;Total_ProjectCost,Total_ProjectCost&lt;Value_Max_Incentive),Total_ProjectCost*('Interior - prescriptive'!O9/Subtotal_Incentive),'Interior - prescriptive'!O9)),"")</f>
        <v/>
      </c>
      <c r="J8" s="214" t="str">
        <f>IF(ISNUMBER($D8)=TRUE,'Interior - prescriptive'!L9,"")</f>
        <v/>
      </c>
      <c r="K8" s="212" t="str" cm="1">
        <f t="array" ref="K8">IF(ISNUMBER($D8)=TRUE,Subtotal_OtherCosts*(J8/SUM(J:J)),"")</f>
        <v/>
      </c>
      <c r="L8" s="215" t="str">
        <f t="shared" si="1"/>
        <v/>
      </c>
      <c r="M8" s="216" t="str">
        <f>IF(ISNUMBER($D8)=TRUE,'Interior - prescriptive'!H9,"")</f>
        <v/>
      </c>
      <c r="N8" s="216" t="str">
        <f>IF(ISNUMBER($D8)=TRUE,'Interior - prescriptive'!K9,"")</f>
        <v/>
      </c>
      <c r="O8" s="217" t="str">
        <f t="shared" si="2"/>
        <v/>
      </c>
      <c r="P8" s="215" t="str">
        <f>IF(ISNUMBER($D8)=TRUE,'Interior - prescriptive'!D9,"")</f>
        <v/>
      </c>
    </row>
    <row r="9" spans="1:16" customFormat="1" x14ac:dyDescent="0.25">
      <c r="A9" s="199" t="s">
        <v>146</v>
      </c>
      <c r="B9" s="212" t="str">
        <f t="shared" si="3"/>
        <v/>
      </c>
      <c r="C9" s="199">
        <f t="shared" si="0"/>
        <v>0</v>
      </c>
      <c r="D9" s="212" t="str">
        <f>'Interior - prescriptive'!B10</f>
        <v/>
      </c>
      <c r="E9" s="212" t="str">
        <f t="shared" si="4"/>
        <v/>
      </c>
      <c r="F9" s="212" t="str">
        <f>IF(ISNUMBER($D9)=TRUE,'Interior - prescriptive'!I10,"")</f>
        <v/>
      </c>
      <c r="G9" s="212" t="str">
        <f>IF(ISNUMBER($D9)=TRUE,'Interior - prescriptive'!P10,"")</f>
        <v/>
      </c>
      <c r="H9" s="212" t="str">
        <f>IF(ISNUMBER($D9)=TRUE,'Interior - prescriptive'!R10,"")</f>
        <v/>
      </c>
      <c r="I9" s="213" t="str">
        <f>IF(ISNUMBER($D9)=TRUE,IF(AND(Subtotal_Incentive&gt;Value_Max_Incentive,Total_ProjectCost&gt;Value_Max_Incentive),Value_Max_Incentive*('Interior - prescriptive'!O10/Subtotal_Incentive),IF(AND(Subtotal_Incentive&gt;Total_ProjectCost,Total_ProjectCost&lt;Value_Max_Incentive),Total_ProjectCost*('Interior - prescriptive'!O10/Subtotal_Incentive),'Interior - prescriptive'!O10)),"")</f>
        <v/>
      </c>
      <c r="J9" s="214" t="str">
        <f>IF(ISNUMBER($D9)=TRUE,'Interior - prescriptive'!L10,"")</f>
        <v/>
      </c>
      <c r="K9" s="212" t="str" cm="1">
        <f t="array" ref="K9">IF(ISNUMBER($D9)=TRUE,Subtotal_OtherCosts*(J9/SUM(J:J)),"")</f>
        <v/>
      </c>
      <c r="L9" s="215" t="str">
        <f t="shared" si="1"/>
        <v/>
      </c>
      <c r="M9" s="216" t="str">
        <f>IF(ISNUMBER($D9)=TRUE,'Interior - prescriptive'!H10,"")</f>
        <v/>
      </c>
      <c r="N9" s="216" t="str">
        <f>IF(ISNUMBER($D9)=TRUE,'Interior - prescriptive'!K10,"")</f>
        <v/>
      </c>
      <c r="O9" s="217" t="str">
        <f t="shared" si="2"/>
        <v/>
      </c>
      <c r="P9" s="215" t="str">
        <f>IF(ISNUMBER($D9)=TRUE,'Interior - prescriptive'!D10,"")</f>
        <v/>
      </c>
    </row>
    <row r="10" spans="1:16" customFormat="1" x14ac:dyDescent="0.25">
      <c r="A10" s="199" t="s">
        <v>146</v>
      </c>
      <c r="B10" s="212" t="str">
        <f t="shared" si="3"/>
        <v/>
      </c>
      <c r="C10" s="199">
        <f t="shared" si="0"/>
        <v>0</v>
      </c>
      <c r="D10" s="212" t="str">
        <f>'Interior - prescriptive'!B11</f>
        <v/>
      </c>
      <c r="E10" s="212" t="str">
        <f t="shared" si="4"/>
        <v/>
      </c>
      <c r="F10" s="212" t="str">
        <f>IF(ISNUMBER($D10)=TRUE,'Interior - prescriptive'!I11,"")</f>
        <v/>
      </c>
      <c r="G10" s="212" t="str">
        <f>IF(ISNUMBER($D10)=TRUE,'Interior - prescriptive'!P11,"")</f>
        <v/>
      </c>
      <c r="H10" s="212" t="str">
        <f>IF(ISNUMBER($D10)=TRUE,'Interior - prescriptive'!R11,"")</f>
        <v/>
      </c>
      <c r="I10" s="213" t="str">
        <f>IF(ISNUMBER($D10)=TRUE,IF(AND(Subtotal_Incentive&gt;Value_Max_Incentive,Total_ProjectCost&gt;Value_Max_Incentive),Value_Max_Incentive*('Interior - prescriptive'!O11/Subtotal_Incentive),IF(AND(Subtotal_Incentive&gt;Total_ProjectCost,Total_ProjectCost&lt;Value_Max_Incentive),Total_ProjectCost*('Interior - prescriptive'!O11/Subtotal_Incentive),'Interior - prescriptive'!O11)),"")</f>
        <v/>
      </c>
      <c r="J10" s="214" t="str">
        <f>IF(ISNUMBER($D10)=TRUE,'Interior - prescriptive'!L11,"")</f>
        <v/>
      </c>
      <c r="K10" s="212" t="str" cm="1">
        <f t="array" ref="K10">IF(ISNUMBER($D10)=TRUE,Subtotal_OtherCosts*(J10/SUM(J:J)),"")</f>
        <v/>
      </c>
      <c r="L10" s="215" t="str">
        <f t="shared" si="1"/>
        <v/>
      </c>
      <c r="M10" s="216" t="str">
        <f>IF(ISNUMBER($D10)=TRUE,'Interior - prescriptive'!H11,"")</f>
        <v/>
      </c>
      <c r="N10" s="216" t="str">
        <f>IF(ISNUMBER($D10)=TRUE,'Interior - prescriptive'!K11,"")</f>
        <v/>
      </c>
      <c r="O10" s="217" t="str">
        <f t="shared" si="2"/>
        <v/>
      </c>
      <c r="P10" s="215" t="str">
        <f>IF(ISNUMBER($D10)=TRUE,'Interior - prescriptive'!D11,"")</f>
        <v/>
      </c>
    </row>
    <row r="11" spans="1:16" customFormat="1" x14ac:dyDescent="0.25">
      <c r="A11" s="199" t="s">
        <v>146</v>
      </c>
      <c r="B11" s="212" t="str">
        <f t="shared" si="3"/>
        <v/>
      </c>
      <c r="C11" s="199">
        <f t="shared" si="0"/>
        <v>0</v>
      </c>
      <c r="D11" s="212" t="str">
        <f>'Interior - prescriptive'!B12</f>
        <v/>
      </c>
      <c r="E11" s="212" t="str">
        <f t="shared" si="4"/>
        <v/>
      </c>
      <c r="F11" s="212" t="str">
        <f>IF(ISNUMBER($D11)=TRUE,'Interior - prescriptive'!I12,"")</f>
        <v/>
      </c>
      <c r="G11" s="212" t="str">
        <f>IF(ISNUMBER($D11)=TRUE,'Interior - prescriptive'!P12,"")</f>
        <v/>
      </c>
      <c r="H11" s="212" t="str">
        <f>IF(ISNUMBER($D11)=TRUE,'Interior - prescriptive'!R12,"")</f>
        <v/>
      </c>
      <c r="I11" s="213" t="str">
        <f>IF(ISNUMBER($D11)=TRUE,IF(AND(Subtotal_Incentive&gt;Value_Max_Incentive,Total_ProjectCost&gt;Value_Max_Incentive),Value_Max_Incentive*('Interior - prescriptive'!O12/Subtotal_Incentive),IF(AND(Subtotal_Incentive&gt;Total_ProjectCost,Total_ProjectCost&lt;Value_Max_Incentive),Total_ProjectCost*('Interior - prescriptive'!O12/Subtotal_Incentive),'Interior - prescriptive'!O12)),"")</f>
        <v/>
      </c>
      <c r="J11" s="214" t="str">
        <f>IF(ISNUMBER($D11)=TRUE,'Interior - prescriptive'!L12,"")</f>
        <v/>
      </c>
      <c r="K11" s="212" t="str" cm="1">
        <f t="array" ref="K11">IF(ISNUMBER($D11)=TRUE,Subtotal_OtherCosts*(J11/SUM(J:J)),"")</f>
        <v/>
      </c>
      <c r="L11" s="215" t="str">
        <f t="shared" si="1"/>
        <v/>
      </c>
      <c r="M11" s="216" t="str">
        <f>IF(ISNUMBER($D11)=TRUE,'Interior - prescriptive'!H12,"")</f>
        <v/>
      </c>
      <c r="N11" s="216" t="str">
        <f>IF(ISNUMBER($D11)=TRUE,'Interior - prescriptive'!K12,"")</f>
        <v/>
      </c>
      <c r="O11" s="217" t="str">
        <f t="shared" si="2"/>
        <v/>
      </c>
      <c r="P11" s="215" t="str">
        <f>IF(ISNUMBER($D11)=TRUE,'Interior - prescriptive'!D12,"")</f>
        <v/>
      </c>
    </row>
    <row r="12" spans="1:16" customFormat="1" x14ac:dyDescent="0.25">
      <c r="A12" s="199" t="s">
        <v>146</v>
      </c>
      <c r="B12" s="212" t="str">
        <f t="shared" si="3"/>
        <v/>
      </c>
      <c r="C12" s="199">
        <f t="shared" si="0"/>
        <v>0</v>
      </c>
      <c r="D12" s="212" t="str">
        <f>'Interior - prescriptive'!B13</f>
        <v/>
      </c>
      <c r="E12" s="212" t="str">
        <f t="shared" si="4"/>
        <v/>
      </c>
      <c r="F12" s="212" t="str">
        <f>IF(ISNUMBER($D12)=TRUE,'Interior - prescriptive'!I13,"")</f>
        <v/>
      </c>
      <c r="G12" s="212" t="str">
        <f>IF(ISNUMBER($D12)=TRUE,'Interior - prescriptive'!P13,"")</f>
        <v/>
      </c>
      <c r="H12" s="212" t="str">
        <f>IF(ISNUMBER($D12)=TRUE,'Interior - prescriptive'!R13,"")</f>
        <v/>
      </c>
      <c r="I12" s="213" t="str">
        <f>IF(ISNUMBER($D12)=TRUE,IF(AND(Subtotal_Incentive&gt;Value_Max_Incentive,Total_ProjectCost&gt;Value_Max_Incentive),Value_Max_Incentive*('Interior - prescriptive'!O13/Subtotal_Incentive),IF(AND(Subtotal_Incentive&gt;Total_ProjectCost,Total_ProjectCost&lt;Value_Max_Incentive),Total_ProjectCost*('Interior - prescriptive'!O13/Subtotal_Incentive),'Interior - prescriptive'!O13)),"")</f>
        <v/>
      </c>
      <c r="J12" s="214" t="str">
        <f>IF(ISNUMBER($D12)=TRUE,'Interior - prescriptive'!L13,"")</f>
        <v/>
      </c>
      <c r="K12" s="212" t="str" cm="1">
        <f t="array" ref="K12">IF(ISNUMBER($D12)=TRUE,Subtotal_OtherCosts*(J12/SUM(J:J)),"")</f>
        <v/>
      </c>
      <c r="L12" s="215" t="str">
        <f t="shared" si="1"/>
        <v/>
      </c>
      <c r="M12" s="216" t="str">
        <f>IF(ISNUMBER($D12)=TRUE,'Interior - prescriptive'!H13,"")</f>
        <v/>
      </c>
      <c r="N12" s="216" t="str">
        <f>IF(ISNUMBER($D12)=TRUE,'Interior - prescriptive'!K13,"")</f>
        <v/>
      </c>
      <c r="O12" s="217" t="str">
        <f t="shared" si="2"/>
        <v/>
      </c>
      <c r="P12" s="215" t="str">
        <f>IF(ISNUMBER($D12)=TRUE,'Interior - prescriptive'!D13,"")</f>
        <v/>
      </c>
    </row>
    <row r="13" spans="1:16" customFormat="1" x14ac:dyDescent="0.25">
      <c r="A13" s="199" t="s">
        <v>146</v>
      </c>
      <c r="B13" s="212" t="str">
        <f t="shared" si="3"/>
        <v/>
      </c>
      <c r="C13" s="199">
        <f t="shared" si="0"/>
        <v>0</v>
      </c>
      <c r="D13" s="212" t="str">
        <f>'Interior - prescriptive'!B14</f>
        <v/>
      </c>
      <c r="E13" s="212" t="str">
        <f t="shared" si="4"/>
        <v/>
      </c>
      <c r="F13" s="212" t="str">
        <f>IF(ISNUMBER($D13)=TRUE,'Interior - prescriptive'!I14,"")</f>
        <v/>
      </c>
      <c r="G13" s="212" t="str">
        <f>IF(ISNUMBER($D13)=TRUE,'Interior - prescriptive'!P14,"")</f>
        <v/>
      </c>
      <c r="H13" s="212" t="str">
        <f>IF(ISNUMBER($D13)=TRUE,'Interior - prescriptive'!R14,"")</f>
        <v/>
      </c>
      <c r="I13" s="213" t="str">
        <f>IF(ISNUMBER($D13)=TRUE,IF(AND(Subtotal_Incentive&gt;Value_Max_Incentive,Total_ProjectCost&gt;Value_Max_Incentive),Value_Max_Incentive*('Interior - prescriptive'!O14/Subtotal_Incentive),IF(AND(Subtotal_Incentive&gt;Total_ProjectCost,Total_ProjectCost&lt;Value_Max_Incentive),Total_ProjectCost*('Interior - prescriptive'!O14/Subtotal_Incentive),'Interior - prescriptive'!O14)),"")</f>
        <v/>
      </c>
      <c r="J13" s="214" t="str">
        <f>IF(ISNUMBER($D13)=TRUE,'Interior - prescriptive'!L14,"")</f>
        <v/>
      </c>
      <c r="K13" s="212" t="str" cm="1">
        <f t="array" ref="K13">IF(ISNUMBER($D13)=TRUE,Subtotal_OtherCosts*(J13/SUM(J:J)),"")</f>
        <v/>
      </c>
      <c r="L13" s="215" t="str">
        <f t="shared" si="1"/>
        <v/>
      </c>
      <c r="M13" s="216" t="str">
        <f>IF(ISNUMBER($D13)=TRUE,'Interior - prescriptive'!H14,"")</f>
        <v/>
      </c>
      <c r="N13" s="216" t="str">
        <f>IF(ISNUMBER($D13)=TRUE,'Interior - prescriptive'!K14,"")</f>
        <v/>
      </c>
      <c r="O13" s="217" t="str">
        <f t="shared" si="2"/>
        <v/>
      </c>
      <c r="P13" s="215" t="str">
        <f>IF(ISNUMBER($D13)=TRUE,'Interior - prescriptive'!D14,"")</f>
        <v/>
      </c>
    </row>
    <row r="14" spans="1:16" customFormat="1" x14ac:dyDescent="0.25">
      <c r="A14" s="199" t="s">
        <v>146</v>
      </c>
      <c r="B14" s="212" t="str">
        <f t="shared" si="3"/>
        <v/>
      </c>
      <c r="C14" s="199">
        <f t="shared" si="0"/>
        <v>0</v>
      </c>
      <c r="D14" s="212" t="str">
        <f>'Interior - prescriptive'!B15</f>
        <v/>
      </c>
      <c r="E14" s="212" t="str">
        <f t="shared" si="4"/>
        <v/>
      </c>
      <c r="F14" s="212" t="str">
        <f>IF(ISNUMBER($D14)=TRUE,'Interior - prescriptive'!I15,"")</f>
        <v/>
      </c>
      <c r="G14" s="212" t="str">
        <f>IF(ISNUMBER($D14)=TRUE,'Interior - prescriptive'!P15,"")</f>
        <v/>
      </c>
      <c r="H14" s="212" t="str">
        <f>IF(ISNUMBER($D14)=TRUE,'Interior - prescriptive'!R15,"")</f>
        <v/>
      </c>
      <c r="I14" s="213" t="str">
        <f>IF(ISNUMBER($D14)=TRUE,IF(AND(Subtotal_Incentive&gt;Value_Max_Incentive,Total_ProjectCost&gt;Value_Max_Incentive),Value_Max_Incentive*('Interior - prescriptive'!O15/Subtotal_Incentive),IF(AND(Subtotal_Incentive&gt;Total_ProjectCost,Total_ProjectCost&lt;Value_Max_Incentive),Total_ProjectCost*('Interior - prescriptive'!O15/Subtotal_Incentive),'Interior - prescriptive'!O15)),"")</f>
        <v/>
      </c>
      <c r="J14" s="214" t="str">
        <f>IF(ISNUMBER($D14)=TRUE,'Interior - prescriptive'!L15,"")</f>
        <v/>
      </c>
      <c r="K14" s="212" t="str" cm="1">
        <f t="array" ref="K14">IF(ISNUMBER($D14)=TRUE,Subtotal_OtherCosts*(J14/SUM(J:J)),"")</f>
        <v/>
      </c>
      <c r="L14" s="215" t="str">
        <f t="shared" si="1"/>
        <v/>
      </c>
      <c r="M14" s="216" t="str">
        <f>IF(ISNUMBER($D14)=TRUE,'Interior - prescriptive'!H15,"")</f>
        <v/>
      </c>
      <c r="N14" s="216" t="str">
        <f>IF(ISNUMBER($D14)=TRUE,'Interior - prescriptive'!K15,"")</f>
        <v/>
      </c>
      <c r="O14" s="217" t="str">
        <f t="shared" si="2"/>
        <v/>
      </c>
      <c r="P14" s="215" t="str">
        <f>IF(ISNUMBER($D14)=TRUE,'Interior - prescriptive'!D15,"")</f>
        <v/>
      </c>
    </row>
    <row r="15" spans="1:16" customFormat="1" x14ac:dyDescent="0.25">
      <c r="A15" s="199" t="s">
        <v>146</v>
      </c>
      <c r="B15" s="212" t="str">
        <f t="shared" si="3"/>
        <v/>
      </c>
      <c r="C15" s="199">
        <f t="shared" si="0"/>
        <v>0</v>
      </c>
      <c r="D15" s="212" t="str">
        <f>'Interior - prescriptive'!B16</f>
        <v/>
      </c>
      <c r="E15" s="212" t="str">
        <f t="shared" si="4"/>
        <v/>
      </c>
      <c r="F15" s="212" t="str">
        <f>IF(ISNUMBER($D15)=TRUE,'Interior - prescriptive'!I16,"")</f>
        <v/>
      </c>
      <c r="G15" s="212" t="str">
        <f>IF(ISNUMBER($D15)=TRUE,'Interior - prescriptive'!P16,"")</f>
        <v/>
      </c>
      <c r="H15" s="212" t="str">
        <f>IF(ISNUMBER($D15)=TRUE,'Interior - prescriptive'!R16,"")</f>
        <v/>
      </c>
      <c r="I15" s="213" t="str">
        <f>IF(ISNUMBER($D15)=TRUE,IF(AND(Subtotal_Incentive&gt;Value_Max_Incentive,Total_ProjectCost&gt;Value_Max_Incentive),Value_Max_Incentive*('Interior - prescriptive'!O16/Subtotal_Incentive),IF(AND(Subtotal_Incentive&gt;Total_ProjectCost,Total_ProjectCost&lt;Value_Max_Incentive),Total_ProjectCost*('Interior - prescriptive'!O16/Subtotal_Incentive),'Interior - prescriptive'!O16)),"")</f>
        <v/>
      </c>
      <c r="J15" s="214" t="str">
        <f>IF(ISNUMBER($D15)=TRUE,'Interior - prescriptive'!L16,"")</f>
        <v/>
      </c>
      <c r="K15" s="212" t="str" cm="1">
        <f t="array" ref="K15">IF(ISNUMBER($D15)=TRUE,Subtotal_OtherCosts*(J15/SUM(J:J)),"")</f>
        <v/>
      </c>
      <c r="L15" s="215" t="str">
        <f t="shared" si="1"/>
        <v/>
      </c>
      <c r="M15" s="216" t="str">
        <f>IF(ISNUMBER($D15)=TRUE,'Interior - prescriptive'!H16,"")</f>
        <v/>
      </c>
      <c r="N15" s="216" t="str">
        <f>IF(ISNUMBER($D15)=TRUE,'Interior - prescriptive'!K16,"")</f>
        <v/>
      </c>
      <c r="O15" s="217" t="str">
        <f t="shared" si="2"/>
        <v/>
      </c>
      <c r="P15" s="215" t="str">
        <f>IF(ISNUMBER($D15)=TRUE,'Interior - prescriptive'!D16,"")</f>
        <v/>
      </c>
    </row>
    <row r="16" spans="1:16" customFormat="1" x14ac:dyDescent="0.25">
      <c r="A16" s="199" t="s">
        <v>146</v>
      </c>
      <c r="B16" s="212" t="str">
        <f t="shared" si="3"/>
        <v/>
      </c>
      <c r="C16" s="199">
        <f t="shared" si="0"/>
        <v>0</v>
      </c>
      <c r="D16" s="212" t="str">
        <f>'Interior - prescriptive'!B17</f>
        <v/>
      </c>
      <c r="E16" s="212" t="str">
        <f t="shared" si="4"/>
        <v/>
      </c>
      <c r="F16" s="212" t="str">
        <f>IF(ISNUMBER($D16)=TRUE,'Interior - prescriptive'!I17,"")</f>
        <v/>
      </c>
      <c r="G16" s="212" t="str">
        <f>IF(ISNUMBER($D16)=TRUE,'Interior - prescriptive'!P17,"")</f>
        <v/>
      </c>
      <c r="H16" s="212" t="str">
        <f>IF(ISNUMBER($D16)=TRUE,'Interior - prescriptive'!R17,"")</f>
        <v/>
      </c>
      <c r="I16" s="213" t="str">
        <f>IF(ISNUMBER($D16)=TRUE,IF(AND(Subtotal_Incentive&gt;Value_Max_Incentive,Total_ProjectCost&gt;Value_Max_Incentive),Value_Max_Incentive*('Interior - prescriptive'!O17/Subtotal_Incentive),IF(AND(Subtotal_Incentive&gt;Total_ProjectCost,Total_ProjectCost&lt;Value_Max_Incentive),Total_ProjectCost*('Interior - prescriptive'!O17/Subtotal_Incentive),'Interior - prescriptive'!O17)),"")</f>
        <v/>
      </c>
      <c r="J16" s="214" t="str">
        <f>IF(ISNUMBER($D16)=TRUE,'Interior - prescriptive'!L17,"")</f>
        <v/>
      </c>
      <c r="K16" s="212" t="str" cm="1">
        <f t="array" ref="K16">IF(ISNUMBER($D16)=TRUE,Subtotal_OtherCosts*(J16/SUM(J:J)),"")</f>
        <v/>
      </c>
      <c r="L16" s="215" t="str">
        <f t="shared" si="1"/>
        <v/>
      </c>
      <c r="M16" s="216" t="str">
        <f>IF(ISNUMBER($D16)=TRUE,'Interior - prescriptive'!H17,"")</f>
        <v/>
      </c>
      <c r="N16" s="216" t="str">
        <f>IF(ISNUMBER($D16)=TRUE,'Interior - prescriptive'!K17,"")</f>
        <v/>
      </c>
      <c r="O16" s="217" t="str">
        <f t="shared" si="2"/>
        <v/>
      </c>
      <c r="P16" s="215" t="str">
        <f>IF(ISNUMBER($D16)=TRUE,'Interior - prescriptive'!D17,"")</f>
        <v/>
      </c>
    </row>
    <row r="17" spans="1:16" customFormat="1" x14ac:dyDescent="0.25">
      <c r="A17" s="199" t="s">
        <v>146</v>
      </c>
      <c r="B17" s="212" t="str">
        <f t="shared" si="3"/>
        <v/>
      </c>
      <c r="C17" s="199">
        <f t="shared" si="0"/>
        <v>0</v>
      </c>
      <c r="D17" s="212" t="str">
        <f>'Interior - prescriptive'!B18</f>
        <v/>
      </c>
      <c r="E17" s="212" t="str">
        <f t="shared" si="4"/>
        <v/>
      </c>
      <c r="F17" s="212" t="str">
        <f>IF(ISNUMBER($D17)=TRUE,'Interior - prescriptive'!I18,"")</f>
        <v/>
      </c>
      <c r="G17" s="212" t="str">
        <f>IF(ISNUMBER($D17)=TRUE,'Interior - prescriptive'!P18,"")</f>
        <v/>
      </c>
      <c r="H17" s="212" t="str">
        <f>IF(ISNUMBER($D17)=TRUE,'Interior - prescriptive'!R18,"")</f>
        <v/>
      </c>
      <c r="I17" s="213" t="str">
        <f>IF(ISNUMBER($D17)=TRUE,IF(AND(Subtotal_Incentive&gt;Value_Max_Incentive,Total_ProjectCost&gt;Value_Max_Incentive),Value_Max_Incentive*('Interior - prescriptive'!O18/Subtotal_Incentive),IF(AND(Subtotal_Incentive&gt;Total_ProjectCost,Total_ProjectCost&lt;Value_Max_Incentive),Total_ProjectCost*('Interior - prescriptive'!O18/Subtotal_Incentive),'Interior - prescriptive'!O18)),"")</f>
        <v/>
      </c>
      <c r="J17" s="214" t="str">
        <f>IF(ISNUMBER($D17)=TRUE,'Interior - prescriptive'!L18,"")</f>
        <v/>
      </c>
      <c r="K17" s="212" t="str" cm="1">
        <f t="array" ref="K17">IF(ISNUMBER($D17)=TRUE,Subtotal_OtherCosts*(J17/SUM(J:J)),"")</f>
        <v/>
      </c>
      <c r="L17" s="215" t="str">
        <f t="shared" si="1"/>
        <v/>
      </c>
      <c r="M17" s="216" t="str">
        <f>IF(ISNUMBER($D17)=TRUE,'Interior - prescriptive'!H18,"")</f>
        <v/>
      </c>
      <c r="N17" s="216" t="str">
        <f>IF(ISNUMBER($D17)=TRUE,'Interior - prescriptive'!K18,"")</f>
        <v/>
      </c>
      <c r="O17" s="217" t="str">
        <f t="shared" si="2"/>
        <v/>
      </c>
      <c r="P17" s="215" t="str">
        <f>IF(ISNUMBER($D17)=TRUE,'Interior - prescriptive'!D18,"")</f>
        <v/>
      </c>
    </row>
    <row r="18" spans="1:16" customFormat="1" x14ac:dyDescent="0.25">
      <c r="A18" s="199" t="s">
        <v>146</v>
      </c>
      <c r="B18" s="212" t="str">
        <f t="shared" si="3"/>
        <v/>
      </c>
      <c r="C18" s="199">
        <f t="shared" si="0"/>
        <v>0</v>
      </c>
      <c r="D18" s="212" t="str">
        <f>'Interior - prescriptive'!B19</f>
        <v/>
      </c>
      <c r="E18" s="212" t="str">
        <f t="shared" si="4"/>
        <v/>
      </c>
      <c r="F18" s="212" t="str">
        <f>IF(ISNUMBER($D18)=TRUE,'Interior - prescriptive'!I19,"")</f>
        <v/>
      </c>
      <c r="G18" s="212" t="str">
        <f>IF(ISNUMBER($D18)=TRUE,'Interior - prescriptive'!P19,"")</f>
        <v/>
      </c>
      <c r="H18" s="212" t="str">
        <f>IF(ISNUMBER($D18)=TRUE,'Interior - prescriptive'!R19,"")</f>
        <v/>
      </c>
      <c r="I18" s="213" t="str">
        <f>IF(ISNUMBER($D18)=TRUE,IF(AND(Subtotal_Incentive&gt;Value_Max_Incentive,Total_ProjectCost&gt;Value_Max_Incentive),Value_Max_Incentive*('Interior - prescriptive'!O19/Subtotal_Incentive),IF(AND(Subtotal_Incentive&gt;Total_ProjectCost,Total_ProjectCost&lt;Value_Max_Incentive),Total_ProjectCost*('Interior - prescriptive'!O19/Subtotal_Incentive),'Interior - prescriptive'!O19)),"")</f>
        <v/>
      </c>
      <c r="J18" s="214" t="str">
        <f>IF(ISNUMBER($D18)=TRUE,'Interior - prescriptive'!L19,"")</f>
        <v/>
      </c>
      <c r="K18" s="212" t="str" cm="1">
        <f t="array" ref="K18">IF(ISNUMBER($D18)=TRUE,Subtotal_OtherCosts*(J18/SUM(J:J)),"")</f>
        <v/>
      </c>
      <c r="L18" s="215" t="str">
        <f t="shared" si="1"/>
        <v/>
      </c>
      <c r="M18" s="216" t="str">
        <f>IF(ISNUMBER($D18)=TRUE,'Interior - prescriptive'!H19,"")</f>
        <v/>
      </c>
      <c r="N18" s="216" t="str">
        <f>IF(ISNUMBER($D18)=TRUE,'Interior - prescriptive'!K19,"")</f>
        <v/>
      </c>
      <c r="O18" s="217" t="str">
        <f t="shared" si="2"/>
        <v/>
      </c>
      <c r="P18" s="215" t="str">
        <f>IF(ISNUMBER($D18)=TRUE,'Interior - prescriptive'!D19,"")</f>
        <v/>
      </c>
    </row>
    <row r="19" spans="1:16" customFormat="1" x14ac:dyDescent="0.25">
      <c r="A19" s="199" t="s">
        <v>146</v>
      </c>
      <c r="B19" s="212" t="str">
        <f t="shared" si="3"/>
        <v/>
      </c>
      <c r="C19" s="199">
        <f t="shared" si="0"/>
        <v>0</v>
      </c>
      <c r="D19" s="212" t="str">
        <f>'Interior - prescriptive'!B20</f>
        <v/>
      </c>
      <c r="E19" s="212" t="str">
        <f t="shared" si="4"/>
        <v/>
      </c>
      <c r="F19" s="212" t="str">
        <f>IF(ISNUMBER($D19)=TRUE,'Interior - prescriptive'!I20,"")</f>
        <v/>
      </c>
      <c r="G19" s="212" t="str">
        <f>IF(ISNUMBER($D19)=TRUE,'Interior - prescriptive'!P20,"")</f>
        <v/>
      </c>
      <c r="H19" s="212" t="str">
        <f>IF(ISNUMBER($D19)=TRUE,'Interior - prescriptive'!R20,"")</f>
        <v/>
      </c>
      <c r="I19" s="213" t="str">
        <f>IF(ISNUMBER($D19)=TRUE,IF(AND(Subtotal_Incentive&gt;Value_Max_Incentive,Total_ProjectCost&gt;Value_Max_Incentive),Value_Max_Incentive*('Interior - prescriptive'!O20/Subtotal_Incentive),IF(AND(Subtotal_Incentive&gt;Total_ProjectCost,Total_ProjectCost&lt;Value_Max_Incentive),Total_ProjectCost*('Interior - prescriptive'!O20/Subtotal_Incentive),'Interior - prescriptive'!O20)),"")</f>
        <v/>
      </c>
      <c r="J19" s="214" t="str">
        <f>IF(ISNUMBER($D19)=TRUE,'Interior - prescriptive'!L20,"")</f>
        <v/>
      </c>
      <c r="K19" s="212" t="str" cm="1">
        <f t="array" ref="K19">IF(ISNUMBER($D19)=TRUE,Subtotal_OtherCosts*(J19/SUM(J:J)),"")</f>
        <v/>
      </c>
      <c r="L19" s="215" t="str">
        <f t="shared" si="1"/>
        <v/>
      </c>
      <c r="M19" s="216" t="str">
        <f>IF(ISNUMBER($D19)=TRUE,'Interior - prescriptive'!H20,"")</f>
        <v/>
      </c>
      <c r="N19" s="216" t="str">
        <f>IF(ISNUMBER($D19)=TRUE,'Interior - prescriptive'!K20,"")</f>
        <v/>
      </c>
      <c r="O19" s="217" t="str">
        <f t="shared" si="2"/>
        <v/>
      </c>
      <c r="P19" s="215" t="str">
        <f>IF(ISNUMBER($D19)=TRUE,'Interior - prescriptive'!D20,"")</f>
        <v/>
      </c>
    </row>
    <row r="20" spans="1:16" customFormat="1" x14ac:dyDescent="0.25">
      <c r="A20" s="199" t="s">
        <v>146</v>
      </c>
      <c r="B20" s="212" t="str">
        <f t="shared" si="3"/>
        <v/>
      </c>
      <c r="C20" s="199">
        <f t="shared" si="0"/>
        <v>0</v>
      </c>
      <c r="D20" s="212" t="str">
        <f>'Interior - prescriptive'!B21</f>
        <v/>
      </c>
      <c r="E20" s="212" t="str">
        <f t="shared" si="4"/>
        <v/>
      </c>
      <c r="F20" s="212" t="str">
        <f>IF(ISNUMBER($D20)=TRUE,'Interior - prescriptive'!I21,"")</f>
        <v/>
      </c>
      <c r="G20" s="212" t="str">
        <f>IF(ISNUMBER($D20)=TRUE,'Interior - prescriptive'!P21,"")</f>
        <v/>
      </c>
      <c r="H20" s="212" t="str">
        <f>IF(ISNUMBER($D20)=TRUE,'Interior - prescriptive'!R21,"")</f>
        <v/>
      </c>
      <c r="I20" s="213" t="str">
        <f>IF(ISNUMBER($D20)=TRUE,IF(AND(Subtotal_Incentive&gt;Value_Max_Incentive,Total_ProjectCost&gt;Value_Max_Incentive),Value_Max_Incentive*('Interior - prescriptive'!O21/Subtotal_Incentive),IF(AND(Subtotal_Incentive&gt;Total_ProjectCost,Total_ProjectCost&lt;Value_Max_Incentive),Total_ProjectCost*('Interior - prescriptive'!O21/Subtotal_Incentive),'Interior - prescriptive'!O21)),"")</f>
        <v/>
      </c>
      <c r="J20" s="214" t="str">
        <f>IF(ISNUMBER($D20)=TRUE,'Interior - prescriptive'!L21,"")</f>
        <v/>
      </c>
      <c r="K20" s="212" t="str" cm="1">
        <f t="array" ref="K20">IF(ISNUMBER($D20)=TRUE,Subtotal_OtherCosts*(J20/SUM(J:J)),"")</f>
        <v/>
      </c>
      <c r="L20" s="215" t="str">
        <f t="shared" si="1"/>
        <v/>
      </c>
      <c r="M20" s="216" t="str">
        <f>IF(ISNUMBER($D20)=TRUE,'Interior - prescriptive'!H21,"")</f>
        <v/>
      </c>
      <c r="N20" s="216" t="str">
        <f>IF(ISNUMBER($D20)=TRUE,'Interior - prescriptive'!K21,"")</f>
        <v/>
      </c>
      <c r="O20" s="217" t="str">
        <f t="shared" si="2"/>
        <v/>
      </c>
      <c r="P20" s="215" t="str">
        <f>IF(ISNUMBER($D20)=TRUE,'Interior - prescriptive'!D21,"")</f>
        <v/>
      </c>
    </row>
    <row r="21" spans="1:16" customFormat="1" x14ac:dyDescent="0.25">
      <c r="A21" s="199" t="s">
        <v>146</v>
      </c>
      <c r="B21" s="212" t="str">
        <f t="shared" si="3"/>
        <v/>
      </c>
      <c r="C21" s="199">
        <f t="shared" si="0"/>
        <v>0</v>
      </c>
      <c r="D21" s="212" t="str">
        <f>'Interior - prescriptive'!B22</f>
        <v/>
      </c>
      <c r="E21" s="212" t="str">
        <f t="shared" si="4"/>
        <v/>
      </c>
      <c r="F21" s="212" t="str">
        <f>IF(ISNUMBER($D21)=TRUE,'Interior - prescriptive'!I22,"")</f>
        <v/>
      </c>
      <c r="G21" s="212" t="str">
        <f>IF(ISNUMBER($D21)=TRUE,'Interior - prescriptive'!P22,"")</f>
        <v/>
      </c>
      <c r="H21" s="212" t="str">
        <f>IF(ISNUMBER($D21)=TRUE,'Interior - prescriptive'!R22,"")</f>
        <v/>
      </c>
      <c r="I21" s="213" t="str">
        <f>IF(ISNUMBER($D21)=TRUE,IF(AND(Subtotal_Incentive&gt;Value_Max_Incentive,Total_ProjectCost&gt;Value_Max_Incentive),Value_Max_Incentive*('Interior - prescriptive'!O22/Subtotal_Incentive),IF(AND(Subtotal_Incentive&gt;Total_ProjectCost,Total_ProjectCost&lt;Value_Max_Incentive),Total_ProjectCost*('Interior - prescriptive'!O22/Subtotal_Incentive),'Interior - prescriptive'!O22)),"")</f>
        <v/>
      </c>
      <c r="J21" s="214" t="str">
        <f>IF(ISNUMBER($D21)=TRUE,'Interior - prescriptive'!L22,"")</f>
        <v/>
      </c>
      <c r="K21" s="212" t="str" cm="1">
        <f t="array" ref="K21">IF(ISNUMBER($D21)=TRUE,Subtotal_OtherCosts*(J21/SUM(J:J)),"")</f>
        <v/>
      </c>
      <c r="L21" s="215" t="str">
        <f t="shared" si="1"/>
        <v/>
      </c>
      <c r="M21" s="216" t="str">
        <f>IF(ISNUMBER($D21)=TRUE,'Interior - prescriptive'!H22,"")</f>
        <v/>
      </c>
      <c r="N21" s="216" t="str">
        <f>IF(ISNUMBER($D21)=TRUE,'Interior - prescriptive'!K22,"")</f>
        <v/>
      </c>
      <c r="O21" s="217" t="str">
        <f t="shared" si="2"/>
        <v/>
      </c>
      <c r="P21" s="215" t="str">
        <f>IF(ISNUMBER($D21)=TRUE,'Interior - prescriptive'!D22,"")</f>
        <v/>
      </c>
    </row>
    <row r="22" spans="1:16" customFormat="1" x14ac:dyDescent="0.25">
      <c r="A22" s="199" t="s">
        <v>146</v>
      </c>
      <c r="B22" s="212" t="str">
        <f t="shared" si="3"/>
        <v/>
      </c>
      <c r="C22" s="199">
        <f t="shared" si="0"/>
        <v>0</v>
      </c>
      <c r="D22" s="212" t="str">
        <f>'Interior - prescriptive'!B23</f>
        <v/>
      </c>
      <c r="E22" s="212" t="str">
        <f t="shared" si="4"/>
        <v/>
      </c>
      <c r="F22" s="212" t="str">
        <f>IF(ISNUMBER($D22)=TRUE,'Interior - prescriptive'!I23,"")</f>
        <v/>
      </c>
      <c r="G22" s="212" t="str">
        <f>IF(ISNUMBER($D22)=TRUE,'Interior - prescriptive'!P23,"")</f>
        <v/>
      </c>
      <c r="H22" s="212" t="str">
        <f>IF(ISNUMBER($D22)=TRUE,'Interior - prescriptive'!R23,"")</f>
        <v/>
      </c>
      <c r="I22" s="213" t="str">
        <f>IF(ISNUMBER($D22)=TRUE,IF(AND(Subtotal_Incentive&gt;Value_Max_Incentive,Total_ProjectCost&gt;Value_Max_Incentive),Value_Max_Incentive*('Interior - prescriptive'!O23/Subtotal_Incentive),IF(AND(Subtotal_Incentive&gt;Total_ProjectCost,Total_ProjectCost&lt;Value_Max_Incentive),Total_ProjectCost*('Interior - prescriptive'!O23/Subtotal_Incentive),'Interior - prescriptive'!O23)),"")</f>
        <v/>
      </c>
      <c r="J22" s="214" t="str">
        <f>IF(ISNUMBER($D22)=TRUE,'Interior - prescriptive'!L23,"")</f>
        <v/>
      </c>
      <c r="K22" s="212" t="str" cm="1">
        <f t="array" ref="K22">IF(ISNUMBER($D22)=TRUE,Subtotal_OtherCosts*(J22/SUM(J:J)),"")</f>
        <v/>
      </c>
      <c r="L22" s="215" t="str">
        <f t="shared" si="1"/>
        <v/>
      </c>
      <c r="M22" s="216" t="str">
        <f>IF(ISNUMBER($D22)=TRUE,'Interior - prescriptive'!H23,"")</f>
        <v/>
      </c>
      <c r="N22" s="216" t="str">
        <f>IF(ISNUMBER($D22)=TRUE,'Interior - prescriptive'!K23,"")</f>
        <v/>
      </c>
      <c r="O22" s="217" t="str">
        <f t="shared" si="2"/>
        <v/>
      </c>
      <c r="P22" s="215" t="str">
        <f>IF(ISNUMBER($D22)=TRUE,'Interior - prescriptive'!D23,"")</f>
        <v/>
      </c>
    </row>
    <row r="23" spans="1:16" customFormat="1" x14ac:dyDescent="0.25">
      <c r="A23" s="199" t="s">
        <v>146</v>
      </c>
      <c r="B23" s="212" t="str">
        <f t="shared" si="3"/>
        <v/>
      </c>
      <c r="C23" s="199">
        <f t="shared" si="0"/>
        <v>0</v>
      </c>
      <c r="D23" s="212" t="str">
        <f>'Interior - prescriptive'!B24</f>
        <v/>
      </c>
      <c r="E23" s="212" t="str">
        <f t="shared" si="4"/>
        <v/>
      </c>
      <c r="F23" s="212" t="str">
        <f>IF(ISNUMBER($D23)=TRUE,'Interior - prescriptive'!I24,"")</f>
        <v/>
      </c>
      <c r="G23" s="212" t="str">
        <f>IF(ISNUMBER($D23)=TRUE,'Interior - prescriptive'!P24,"")</f>
        <v/>
      </c>
      <c r="H23" s="212" t="str">
        <f>IF(ISNUMBER($D23)=TRUE,'Interior - prescriptive'!R24,"")</f>
        <v/>
      </c>
      <c r="I23" s="213" t="str">
        <f>IF(ISNUMBER($D23)=TRUE,IF(AND(Subtotal_Incentive&gt;Value_Max_Incentive,Total_ProjectCost&gt;Value_Max_Incentive),Value_Max_Incentive*('Interior - prescriptive'!O24/Subtotal_Incentive),IF(AND(Subtotal_Incentive&gt;Total_ProjectCost,Total_ProjectCost&lt;Value_Max_Incentive),Total_ProjectCost*('Interior - prescriptive'!O24/Subtotal_Incentive),'Interior - prescriptive'!O24)),"")</f>
        <v/>
      </c>
      <c r="J23" s="214" t="str">
        <f>IF(ISNUMBER($D23)=TRUE,'Interior - prescriptive'!L24,"")</f>
        <v/>
      </c>
      <c r="K23" s="212" t="str" cm="1">
        <f t="array" ref="K23">IF(ISNUMBER($D23)=TRUE,Subtotal_OtherCosts*(J23/SUM(J:J)),"")</f>
        <v/>
      </c>
      <c r="L23" s="215" t="str">
        <f t="shared" si="1"/>
        <v/>
      </c>
      <c r="M23" s="216" t="str">
        <f>IF(ISNUMBER($D23)=TRUE,'Interior - prescriptive'!H24,"")</f>
        <v/>
      </c>
      <c r="N23" s="216" t="str">
        <f>IF(ISNUMBER($D23)=TRUE,'Interior - prescriptive'!K24,"")</f>
        <v/>
      </c>
      <c r="O23" s="217" t="str">
        <f t="shared" si="2"/>
        <v/>
      </c>
      <c r="P23" s="215" t="str">
        <f>IF(ISNUMBER($D23)=TRUE,'Interior - prescriptive'!D24,"")</f>
        <v/>
      </c>
    </row>
    <row r="24" spans="1:16" customFormat="1" x14ac:dyDescent="0.25">
      <c r="A24" s="199" t="s">
        <v>146</v>
      </c>
      <c r="B24" s="212" t="str">
        <f t="shared" si="3"/>
        <v/>
      </c>
      <c r="C24" s="199">
        <f t="shared" si="0"/>
        <v>0</v>
      </c>
      <c r="D24" s="212" t="str">
        <f>'Interior - prescriptive'!B25</f>
        <v/>
      </c>
      <c r="E24" s="212" t="str">
        <f t="shared" si="4"/>
        <v/>
      </c>
      <c r="F24" s="212" t="str">
        <f>IF(ISNUMBER($D24)=TRUE,'Interior - prescriptive'!I25,"")</f>
        <v/>
      </c>
      <c r="G24" s="212" t="str">
        <f>IF(ISNUMBER($D24)=TRUE,'Interior - prescriptive'!P25,"")</f>
        <v/>
      </c>
      <c r="H24" s="212" t="str">
        <f>IF(ISNUMBER($D24)=TRUE,'Interior - prescriptive'!R25,"")</f>
        <v/>
      </c>
      <c r="I24" s="213" t="str">
        <f>IF(ISNUMBER($D24)=TRUE,IF(AND(Subtotal_Incentive&gt;Value_Max_Incentive,Total_ProjectCost&gt;Value_Max_Incentive),Value_Max_Incentive*('Interior - prescriptive'!O25/Subtotal_Incentive),IF(AND(Subtotal_Incentive&gt;Total_ProjectCost,Total_ProjectCost&lt;Value_Max_Incentive),Total_ProjectCost*('Interior - prescriptive'!O25/Subtotal_Incentive),'Interior - prescriptive'!O25)),"")</f>
        <v/>
      </c>
      <c r="J24" s="214" t="str">
        <f>IF(ISNUMBER($D24)=TRUE,'Interior - prescriptive'!L25,"")</f>
        <v/>
      </c>
      <c r="K24" s="212" t="str" cm="1">
        <f t="array" ref="K24">IF(ISNUMBER($D24)=TRUE,Subtotal_OtherCosts*(J24/SUM(J:J)),"")</f>
        <v/>
      </c>
      <c r="L24" s="215" t="str">
        <f t="shared" si="1"/>
        <v/>
      </c>
      <c r="M24" s="216" t="str">
        <f>IF(ISNUMBER($D24)=TRUE,'Interior - prescriptive'!H25,"")</f>
        <v/>
      </c>
      <c r="N24" s="216" t="str">
        <f>IF(ISNUMBER($D24)=TRUE,'Interior - prescriptive'!K25,"")</f>
        <v/>
      </c>
      <c r="O24" s="217" t="str">
        <f t="shared" si="2"/>
        <v/>
      </c>
      <c r="P24" s="215" t="str">
        <f>IF(ISNUMBER($D24)=TRUE,'Interior - prescriptive'!D25,"")</f>
        <v/>
      </c>
    </row>
    <row r="25" spans="1:16" customFormat="1" x14ac:dyDescent="0.25">
      <c r="A25" s="199" t="s">
        <v>146</v>
      </c>
      <c r="B25" s="212" t="str">
        <f t="shared" si="3"/>
        <v/>
      </c>
      <c r="C25" s="199">
        <f t="shared" si="0"/>
        <v>0</v>
      </c>
      <c r="D25" s="212" t="str">
        <f>'Interior - prescriptive'!B26</f>
        <v/>
      </c>
      <c r="E25" s="212" t="str">
        <f t="shared" si="4"/>
        <v/>
      </c>
      <c r="F25" s="212" t="str">
        <f>IF(ISNUMBER($D25)=TRUE,'Interior - prescriptive'!I26,"")</f>
        <v/>
      </c>
      <c r="G25" s="212" t="str">
        <f>IF(ISNUMBER($D25)=TRUE,'Interior - prescriptive'!P26,"")</f>
        <v/>
      </c>
      <c r="H25" s="212" t="str">
        <f>IF(ISNUMBER($D25)=TRUE,'Interior - prescriptive'!R26,"")</f>
        <v/>
      </c>
      <c r="I25" s="213" t="str">
        <f>IF(ISNUMBER($D25)=TRUE,IF(AND(Subtotal_Incentive&gt;Value_Max_Incentive,Total_ProjectCost&gt;Value_Max_Incentive),Value_Max_Incentive*('Interior - prescriptive'!O26/Subtotal_Incentive),IF(AND(Subtotal_Incentive&gt;Total_ProjectCost,Total_ProjectCost&lt;Value_Max_Incentive),Total_ProjectCost*('Interior - prescriptive'!O26/Subtotal_Incentive),'Interior - prescriptive'!O26)),"")</f>
        <v/>
      </c>
      <c r="J25" s="214" t="str">
        <f>IF(ISNUMBER($D25)=TRUE,'Interior - prescriptive'!L26,"")</f>
        <v/>
      </c>
      <c r="K25" s="212" t="str" cm="1">
        <f t="array" ref="K25">IF(ISNUMBER($D25)=TRUE,Subtotal_OtherCosts*(J25/SUM(J:J)),"")</f>
        <v/>
      </c>
      <c r="L25" s="215" t="str">
        <f t="shared" si="1"/>
        <v/>
      </c>
      <c r="M25" s="216" t="str">
        <f>IF(ISNUMBER($D25)=TRUE,'Interior - prescriptive'!H26,"")</f>
        <v/>
      </c>
      <c r="N25" s="216" t="str">
        <f>IF(ISNUMBER($D25)=TRUE,'Interior - prescriptive'!K26,"")</f>
        <v/>
      </c>
      <c r="O25" s="217" t="str">
        <f t="shared" si="2"/>
        <v/>
      </c>
      <c r="P25" s="215" t="str">
        <f>IF(ISNUMBER($D25)=TRUE,'Interior - prescriptive'!D26,"")</f>
        <v/>
      </c>
    </row>
    <row r="26" spans="1:16" customFormat="1" x14ac:dyDescent="0.25">
      <c r="A26" s="199" t="s">
        <v>146</v>
      </c>
      <c r="B26" s="212" t="str">
        <f t="shared" si="3"/>
        <v/>
      </c>
      <c r="C26" s="199">
        <f t="shared" si="0"/>
        <v>0</v>
      </c>
      <c r="D26" s="212" t="str">
        <f>'Interior - prescriptive'!B27</f>
        <v/>
      </c>
      <c r="E26" s="212" t="str">
        <f t="shared" si="4"/>
        <v/>
      </c>
      <c r="F26" s="212" t="str">
        <f>IF(ISNUMBER($D26)=TRUE,'Interior - prescriptive'!I27,"")</f>
        <v/>
      </c>
      <c r="G26" s="212" t="str">
        <f>IF(ISNUMBER($D26)=TRUE,'Interior - prescriptive'!P27,"")</f>
        <v/>
      </c>
      <c r="H26" s="212" t="str">
        <f>IF(ISNUMBER($D26)=TRUE,'Interior - prescriptive'!R27,"")</f>
        <v/>
      </c>
      <c r="I26" s="213" t="str">
        <f>IF(ISNUMBER($D26)=TRUE,IF(AND(Subtotal_Incentive&gt;Value_Max_Incentive,Total_ProjectCost&gt;Value_Max_Incentive),Value_Max_Incentive*('Interior - prescriptive'!O27/Subtotal_Incentive),IF(AND(Subtotal_Incentive&gt;Total_ProjectCost,Total_ProjectCost&lt;Value_Max_Incentive),Total_ProjectCost*('Interior - prescriptive'!O27/Subtotal_Incentive),'Interior - prescriptive'!O27)),"")</f>
        <v/>
      </c>
      <c r="J26" s="214" t="str">
        <f>IF(ISNUMBER($D26)=TRUE,'Interior - prescriptive'!L27,"")</f>
        <v/>
      </c>
      <c r="K26" s="212" t="str" cm="1">
        <f t="array" ref="K26">IF(ISNUMBER($D26)=TRUE,Subtotal_OtherCosts*(J26/SUM(J:J)),"")</f>
        <v/>
      </c>
      <c r="L26" s="215" t="str">
        <f t="shared" si="1"/>
        <v/>
      </c>
      <c r="M26" s="216" t="str">
        <f>IF(ISNUMBER($D26)=TRUE,'Interior - prescriptive'!H27,"")</f>
        <v/>
      </c>
      <c r="N26" s="216" t="str">
        <f>IF(ISNUMBER($D26)=TRUE,'Interior - prescriptive'!K27,"")</f>
        <v/>
      </c>
      <c r="O26" s="217" t="str">
        <f t="shared" si="2"/>
        <v/>
      </c>
      <c r="P26" s="215" t="str">
        <f>IF(ISNUMBER($D26)=TRUE,'Interior - prescriptive'!D27,"")</f>
        <v/>
      </c>
    </row>
    <row r="27" spans="1:16" customFormat="1" x14ac:dyDescent="0.25">
      <c r="A27" s="199" t="s">
        <v>146</v>
      </c>
      <c r="B27" s="212" t="str">
        <f t="shared" si="3"/>
        <v/>
      </c>
      <c r="C27" s="199">
        <f t="shared" si="0"/>
        <v>0</v>
      </c>
      <c r="D27" s="212" t="str">
        <f>'Interior - prescriptive'!B28</f>
        <v/>
      </c>
      <c r="E27" s="212" t="str">
        <f t="shared" si="4"/>
        <v/>
      </c>
      <c r="F27" s="212" t="str">
        <f>IF(ISNUMBER($D27)=TRUE,'Interior - prescriptive'!I28,"")</f>
        <v/>
      </c>
      <c r="G27" s="212" t="str">
        <f>IF(ISNUMBER($D27)=TRUE,'Interior - prescriptive'!P28,"")</f>
        <v/>
      </c>
      <c r="H27" s="212" t="str">
        <f>IF(ISNUMBER($D27)=TRUE,'Interior - prescriptive'!R28,"")</f>
        <v/>
      </c>
      <c r="I27" s="213" t="str">
        <f>IF(ISNUMBER($D27)=TRUE,IF(AND(Subtotal_Incentive&gt;Value_Max_Incentive,Total_ProjectCost&gt;Value_Max_Incentive),Value_Max_Incentive*('Interior - prescriptive'!O28/Subtotal_Incentive),IF(AND(Subtotal_Incentive&gt;Total_ProjectCost,Total_ProjectCost&lt;Value_Max_Incentive),Total_ProjectCost*('Interior - prescriptive'!O28/Subtotal_Incentive),'Interior - prescriptive'!O28)),"")</f>
        <v/>
      </c>
      <c r="J27" s="214" t="str">
        <f>IF(ISNUMBER($D27)=TRUE,'Interior - prescriptive'!L28,"")</f>
        <v/>
      </c>
      <c r="K27" s="212" t="str" cm="1">
        <f t="array" ref="K27">IF(ISNUMBER($D27)=TRUE,Subtotal_OtherCosts*(J27/SUM(J:J)),"")</f>
        <v/>
      </c>
      <c r="L27" s="215" t="str">
        <f t="shared" si="1"/>
        <v/>
      </c>
      <c r="M27" s="216" t="str">
        <f>IF(ISNUMBER($D27)=TRUE,'Interior - prescriptive'!H28,"")</f>
        <v/>
      </c>
      <c r="N27" s="216" t="str">
        <f>IF(ISNUMBER($D27)=TRUE,'Interior - prescriptive'!K28,"")</f>
        <v/>
      </c>
      <c r="O27" s="217" t="str">
        <f t="shared" si="2"/>
        <v/>
      </c>
      <c r="P27" s="215" t="str">
        <f>IF(ISNUMBER($D27)=TRUE,'Interior - prescriptive'!D28,"")</f>
        <v/>
      </c>
    </row>
    <row r="28" spans="1:16" customFormat="1" x14ac:dyDescent="0.25">
      <c r="A28" s="199" t="s">
        <v>146</v>
      </c>
      <c r="B28" s="212" t="str">
        <f t="shared" si="3"/>
        <v/>
      </c>
      <c r="C28" s="199">
        <f t="shared" si="0"/>
        <v>0</v>
      </c>
      <c r="D28" s="212" t="str">
        <f>'Interior - prescriptive'!B29</f>
        <v/>
      </c>
      <c r="E28" s="212" t="str">
        <f t="shared" si="4"/>
        <v/>
      </c>
      <c r="F28" s="212" t="str">
        <f>IF(ISNUMBER($D28)=TRUE,'Interior - prescriptive'!I29,"")</f>
        <v/>
      </c>
      <c r="G28" s="212" t="str">
        <f>IF(ISNUMBER($D28)=TRUE,'Interior - prescriptive'!P29,"")</f>
        <v/>
      </c>
      <c r="H28" s="212" t="str">
        <f>IF(ISNUMBER($D28)=TRUE,'Interior - prescriptive'!R29,"")</f>
        <v/>
      </c>
      <c r="I28" s="213" t="str">
        <f>IF(ISNUMBER($D28)=TRUE,IF(AND(Subtotal_Incentive&gt;Value_Max_Incentive,Total_ProjectCost&gt;Value_Max_Incentive),Value_Max_Incentive*('Interior - prescriptive'!O29/Subtotal_Incentive),IF(AND(Subtotal_Incentive&gt;Total_ProjectCost,Total_ProjectCost&lt;Value_Max_Incentive),Total_ProjectCost*('Interior - prescriptive'!O29/Subtotal_Incentive),'Interior - prescriptive'!O29)),"")</f>
        <v/>
      </c>
      <c r="J28" s="214" t="str">
        <f>IF(ISNUMBER($D28)=TRUE,'Interior - prescriptive'!L29,"")</f>
        <v/>
      </c>
      <c r="K28" s="212" t="str" cm="1">
        <f t="array" ref="K28">IF(ISNUMBER($D28)=TRUE,Subtotal_OtherCosts*(J28/SUM(J:J)),"")</f>
        <v/>
      </c>
      <c r="L28" s="215" t="str">
        <f t="shared" si="1"/>
        <v/>
      </c>
      <c r="M28" s="216" t="str">
        <f>IF(ISNUMBER($D28)=TRUE,'Interior - prescriptive'!H29,"")</f>
        <v/>
      </c>
      <c r="N28" s="216" t="str">
        <f>IF(ISNUMBER($D28)=TRUE,'Interior - prescriptive'!K29,"")</f>
        <v/>
      </c>
      <c r="O28" s="217" t="str">
        <f t="shared" si="2"/>
        <v/>
      </c>
      <c r="P28" s="215" t="str">
        <f>IF(ISNUMBER($D28)=TRUE,'Interior - prescriptive'!D29,"")</f>
        <v/>
      </c>
    </row>
    <row r="29" spans="1:16" customFormat="1" x14ac:dyDescent="0.25">
      <c r="A29" s="205" t="s">
        <v>147</v>
      </c>
      <c r="B29" s="218" t="str">
        <f t="shared" si="3"/>
        <v/>
      </c>
      <c r="C29" s="205">
        <f t="shared" si="0"/>
        <v>0</v>
      </c>
      <c r="D29" s="218" t="str">
        <f>'Exterior - prescriptive'!B4</f>
        <v/>
      </c>
      <c r="E29" s="218" t="str">
        <f t="shared" ref="E29:E92" si="5">IF(ISNUMBER($D29)=TRUE,"Yes","")</f>
        <v/>
      </c>
      <c r="F29" s="218" t="str">
        <f>IF(ISNUMBER($D29)=TRUE,'Exterior - prescriptive'!H4,"")</f>
        <v/>
      </c>
      <c r="G29" s="218" t="str">
        <f>IF(ISNUMBER($D29)=TRUE,'Exterior - prescriptive'!O4,"")</f>
        <v/>
      </c>
      <c r="H29" s="218" t="str">
        <f>IF(ISNUMBER($D29)=TRUE,'Exterior - prescriptive'!Q4,"")</f>
        <v/>
      </c>
      <c r="I29" s="219" t="str">
        <f>IF(ISNUMBER($D29)=TRUE,IF(AND(Subtotal_Incentive&gt;Value_Max_Incentive,Total_ProjectCost&gt;Value_Max_Incentive),Value_Max_Incentive*('Exterior - prescriptive'!N4/Subtotal_Incentive),IF(AND(Subtotal_Incentive&gt;Total_ProjectCost,Total_ProjectCost&lt;Value_Max_Incentive),Total_ProjectCost*('Exterior - prescriptive'!N4/Subtotal_Incentive),'Exterior - prescriptive'!N4)),"")</f>
        <v/>
      </c>
      <c r="J29" s="220" t="str">
        <f>IF(ISNUMBER($D29)=TRUE,'Exterior - prescriptive'!K4,"")</f>
        <v/>
      </c>
      <c r="K29" s="218" t="str" cm="1">
        <f t="array" ref="K29">IF(ISNUMBER($D29)=TRUE,Subtotal_OtherCosts*(J29/SUM(J:J)),"")</f>
        <v/>
      </c>
      <c r="L29" s="221" t="str">
        <f t="shared" ref="L29:L53" si="6">IF(ISNUMBER($D29)=TRUE,Value_ExtLtg_Hrs,"")</f>
        <v/>
      </c>
      <c r="M29" s="221" t="str">
        <f>IF(ISNUMBER($D29)=TRUE,'Exterior - prescriptive'!G4,"")</f>
        <v/>
      </c>
      <c r="N29" s="221" t="str">
        <f>IF(ISNUMBER($D29)=TRUE,'Exterior - prescriptive'!J4,"")</f>
        <v/>
      </c>
      <c r="O29" s="222" t="str">
        <f t="shared" si="2"/>
        <v/>
      </c>
      <c r="P29" s="221" t="str">
        <f>IF(ISNUMBER($D29)=TRUE,'Exterior - prescriptive'!D4,"")</f>
        <v/>
      </c>
    </row>
    <row r="30" spans="1:16" customFormat="1" x14ac:dyDescent="0.25">
      <c r="A30" s="205" t="s">
        <v>147</v>
      </c>
      <c r="B30" s="218" t="str">
        <f t="shared" si="3"/>
        <v/>
      </c>
      <c r="C30" s="205">
        <f t="shared" si="0"/>
        <v>0</v>
      </c>
      <c r="D30" s="218" t="str">
        <f>'Exterior - prescriptive'!B5</f>
        <v/>
      </c>
      <c r="E30" s="218" t="str">
        <f t="shared" si="5"/>
        <v/>
      </c>
      <c r="F30" s="218" t="str">
        <f>IF(ISNUMBER($D30)=TRUE,'Exterior - prescriptive'!H5,"")</f>
        <v/>
      </c>
      <c r="G30" s="218" t="str">
        <f>IF(ISNUMBER($D30)=TRUE,'Exterior - prescriptive'!O5,"")</f>
        <v/>
      </c>
      <c r="H30" s="218" t="str">
        <f>IF(ISNUMBER($D30)=TRUE,'Exterior - prescriptive'!Q5,"")</f>
        <v/>
      </c>
      <c r="I30" s="219" t="str">
        <f>IF(ISNUMBER($D30)=TRUE,IF(AND(Subtotal_Incentive&gt;Value_Max_Incentive,Total_ProjectCost&gt;Value_Max_Incentive),Value_Max_Incentive*('Exterior - prescriptive'!N5/Subtotal_Incentive),IF(AND(Subtotal_Incentive&gt;Total_ProjectCost,Total_ProjectCost&lt;Value_Max_Incentive),Total_ProjectCost*('Exterior - prescriptive'!N5/Subtotal_Incentive),'Exterior - prescriptive'!N5)),"")</f>
        <v/>
      </c>
      <c r="J30" s="220" t="str">
        <f>IF(ISNUMBER($D30)=TRUE,'Exterior - prescriptive'!K5,"")</f>
        <v/>
      </c>
      <c r="K30" s="218" t="str" cm="1">
        <f t="array" ref="K30">IF(ISNUMBER($D30)=TRUE,Subtotal_OtherCosts*(J30/SUM(J:J)),"")</f>
        <v/>
      </c>
      <c r="L30" s="221" t="str">
        <f t="shared" si="6"/>
        <v/>
      </c>
      <c r="M30" s="221" t="str">
        <f>IF(ISNUMBER($D30)=TRUE,'Exterior - prescriptive'!G5,"")</f>
        <v/>
      </c>
      <c r="N30" s="221" t="str">
        <f>IF(ISNUMBER($D30)=TRUE,'Exterior - prescriptive'!J5,"")</f>
        <v/>
      </c>
      <c r="O30" s="222" t="str">
        <f t="shared" si="2"/>
        <v/>
      </c>
      <c r="P30" s="221" t="str">
        <f>IF(ISNUMBER($D30)=TRUE,'Exterior - prescriptive'!D5,"")</f>
        <v/>
      </c>
    </row>
    <row r="31" spans="1:16" customFormat="1" x14ac:dyDescent="0.25">
      <c r="A31" s="205" t="s">
        <v>147</v>
      </c>
      <c r="B31" s="218" t="str">
        <f t="shared" si="3"/>
        <v/>
      </c>
      <c r="C31" s="205">
        <f t="shared" si="0"/>
        <v>0</v>
      </c>
      <c r="D31" s="218" t="str">
        <f>'Exterior - prescriptive'!B6</f>
        <v/>
      </c>
      <c r="E31" s="218" t="str">
        <f t="shared" si="5"/>
        <v/>
      </c>
      <c r="F31" s="218" t="str">
        <f>IF(ISNUMBER($D31)=TRUE,'Exterior - prescriptive'!H6,"")</f>
        <v/>
      </c>
      <c r="G31" s="218" t="str">
        <f>IF(ISNUMBER($D31)=TRUE,'Exterior - prescriptive'!O6,"")</f>
        <v/>
      </c>
      <c r="H31" s="218" t="str">
        <f>IF(ISNUMBER($D31)=TRUE,'Exterior - prescriptive'!Q6,"")</f>
        <v/>
      </c>
      <c r="I31" s="219" t="str">
        <f>IF(ISNUMBER($D31)=TRUE,IF(AND(Subtotal_Incentive&gt;Value_Max_Incentive,Total_ProjectCost&gt;Value_Max_Incentive),Value_Max_Incentive*('Exterior - prescriptive'!N6/Subtotal_Incentive),IF(AND(Subtotal_Incentive&gt;Total_ProjectCost,Total_ProjectCost&lt;Value_Max_Incentive),Total_ProjectCost*('Exterior - prescriptive'!N6/Subtotal_Incentive),'Exterior - prescriptive'!N6)),"")</f>
        <v/>
      </c>
      <c r="J31" s="220" t="str">
        <f>IF(ISNUMBER($D31)=TRUE,'Exterior - prescriptive'!K6,"")</f>
        <v/>
      </c>
      <c r="K31" s="218" t="str" cm="1">
        <f t="array" ref="K31">IF(ISNUMBER($D31)=TRUE,Subtotal_OtherCosts*(J31/SUM(J:J)),"")</f>
        <v/>
      </c>
      <c r="L31" s="221" t="str">
        <f t="shared" si="6"/>
        <v/>
      </c>
      <c r="M31" s="221" t="str">
        <f>IF(ISNUMBER($D31)=TRUE,'Exterior - prescriptive'!G6,"")</f>
        <v/>
      </c>
      <c r="N31" s="221" t="str">
        <f>IF(ISNUMBER($D31)=TRUE,'Exterior - prescriptive'!J6,"")</f>
        <v/>
      </c>
      <c r="O31" s="222" t="str">
        <f t="shared" si="2"/>
        <v/>
      </c>
      <c r="P31" s="221" t="str">
        <f>IF(ISNUMBER($D31)=TRUE,'Exterior - prescriptive'!D6,"")</f>
        <v/>
      </c>
    </row>
    <row r="32" spans="1:16" customFormat="1" x14ac:dyDescent="0.25">
      <c r="A32" s="205" t="s">
        <v>147</v>
      </c>
      <c r="B32" s="218" t="str">
        <f t="shared" si="3"/>
        <v/>
      </c>
      <c r="C32" s="205">
        <f t="shared" si="0"/>
        <v>0</v>
      </c>
      <c r="D32" s="218" t="str">
        <f>'Exterior - prescriptive'!B7</f>
        <v/>
      </c>
      <c r="E32" s="218" t="str">
        <f t="shared" si="5"/>
        <v/>
      </c>
      <c r="F32" s="218" t="str">
        <f>IF(ISNUMBER($D32)=TRUE,'Exterior - prescriptive'!H7,"")</f>
        <v/>
      </c>
      <c r="G32" s="218" t="str">
        <f>IF(ISNUMBER($D32)=TRUE,'Exterior - prescriptive'!O7,"")</f>
        <v/>
      </c>
      <c r="H32" s="218" t="str">
        <f>IF(ISNUMBER($D32)=TRUE,'Exterior - prescriptive'!Q7,"")</f>
        <v/>
      </c>
      <c r="I32" s="219" t="str">
        <f>IF(ISNUMBER($D32)=TRUE,IF(AND(Subtotal_Incentive&gt;Value_Max_Incentive,Total_ProjectCost&gt;Value_Max_Incentive),Value_Max_Incentive*('Exterior - prescriptive'!N7/Subtotal_Incentive),IF(AND(Subtotal_Incentive&gt;Total_ProjectCost,Total_ProjectCost&lt;Value_Max_Incentive),Total_ProjectCost*('Exterior - prescriptive'!N7/Subtotal_Incentive),'Exterior - prescriptive'!N7)),"")</f>
        <v/>
      </c>
      <c r="J32" s="220" t="str">
        <f>IF(ISNUMBER($D32)=TRUE,'Exterior - prescriptive'!K7,"")</f>
        <v/>
      </c>
      <c r="K32" s="218" t="str" cm="1">
        <f t="array" ref="K32">IF(ISNUMBER($D32)=TRUE,Subtotal_OtherCosts*(J32/SUM(J:J)),"")</f>
        <v/>
      </c>
      <c r="L32" s="221" t="str">
        <f t="shared" si="6"/>
        <v/>
      </c>
      <c r="M32" s="221" t="str">
        <f>IF(ISNUMBER($D32)=TRUE,'Exterior - prescriptive'!G7,"")</f>
        <v/>
      </c>
      <c r="N32" s="221" t="str">
        <f>IF(ISNUMBER($D32)=TRUE,'Exterior - prescriptive'!J7,"")</f>
        <v/>
      </c>
      <c r="O32" s="222" t="str">
        <f t="shared" si="2"/>
        <v/>
      </c>
      <c r="P32" s="221" t="str">
        <f>IF(ISNUMBER($D32)=TRUE,'Exterior - prescriptive'!D7,"")</f>
        <v/>
      </c>
    </row>
    <row r="33" spans="1:16" customFormat="1" x14ac:dyDescent="0.25">
      <c r="A33" s="205" t="s">
        <v>147</v>
      </c>
      <c r="B33" s="218" t="str">
        <f t="shared" si="3"/>
        <v/>
      </c>
      <c r="C33" s="205">
        <f t="shared" si="0"/>
        <v>0</v>
      </c>
      <c r="D33" s="218" t="str">
        <f>'Exterior - prescriptive'!B8</f>
        <v/>
      </c>
      <c r="E33" s="218" t="str">
        <f t="shared" si="5"/>
        <v/>
      </c>
      <c r="F33" s="218" t="str">
        <f>IF(ISNUMBER($D33)=TRUE,'Exterior - prescriptive'!H8,"")</f>
        <v/>
      </c>
      <c r="G33" s="218" t="str">
        <f>IF(ISNUMBER($D33)=TRUE,'Exterior - prescriptive'!O8,"")</f>
        <v/>
      </c>
      <c r="H33" s="218" t="str">
        <f>IF(ISNUMBER($D33)=TRUE,'Exterior - prescriptive'!Q8,"")</f>
        <v/>
      </c>
      <c r="I33" s="219" t="str">
        <f>IF(ISNUMBER($D33)=TRUE,IF(AND(Subtotal_Incentive&gt;Value_Max_Incentive,Total_ProjectCost&gt;Value_Max_Incentive),Value_Max_Incentive*('Exterior - prescriptive'!N8/Subtotal_Incentive),IF(AND(Subtotal_Incentive&gt;Total_ProjectCost,Total_ProjectCost&lt;Value_Max_Incentive),Total_ProjectCost*('Exterior - prescriptive'!N8/Subtotal_Incentive),'Exterior - prescriptive'!N8)),"")</f>
        <v/>
      </c>
      <c r="J33" s="220" t="str">
        <f>IF(ISNUMBER($D33)=TRUE,'Exterior - prescriptive'!K8,"")</f>
        <v/>
      </c>
      <c r="K33" s="218" t="str" cm="1">
        <f t="array" ref="K33">IF(ISNUMBER($D33)=TRUE,Subtotal_OtherCosts*(J33/SUM(J:J)),"")</f>
        <v/>
      </c>
      <c r="L33" s="221" t="str">
        <f t="shared" si="6"/>
        <v/>
      </c>
      <c r="M33" s="221" t="str">
        <f>IF(ISNUMBER($D33)=TRUE,'Exterior - prescriptive'!G8,"")</f>
        <v/>
      </c>
      <c r="N33" s="221" t="str">
        <f>IF(ISNUMBER($D33)=TRUE,'Exterior - prescriptive'!J8,"")</f>
        <v/>
      </c>
      <c r="O33" s="222" t="str">
        <f t="shared" si="2"/>
        <v/>
      </c>
      <c r="P33" s="221" t="str">
        <f>IF(ISNUMBER($D33)=TRUE,'Exterior - prescriptive'!D8,"")</f>
        <v/>
      </c>
    </row>
    <row r="34" spans="1:16" customFormat="1" x14ac:dyDescent="0.25">
      <c r="A34" s="205" t="s">
        <v>147</v>
      </c>
      <c r="B34" s="218" t="str">
        <f t="shared" si="3"/>
        <v/>
      </c>
      <c r="C34" s="205">
        <f t="shared" si="0"/>
        <v>0</v>
      </c>
      <c r="D34" s="218" t="str">
        <f>'Exterior - prescriptive'!B9</f>
        <v/>
      </c>
      <c r="E34" s="218" t="str">
        <f t="shared" si="5"/>
        <v/>
      </c>
      <c r="F34" s="218" t="str">
        <f>IF(ISNUMBER($D34)=TRUE,'Exterior - prescriptive'!H9,"")</f>
        <v/>
      </c>
      <c r="G34" s="218" t="str">
        <f>IF(ISNUMBER($D34)=TRUE,'Exterior - prescriptive'!O9,"")</f>
        <v/>
      </c>
      <c r="H34" s="218" t="str">
        <f>IF(ISNUMBER($D34)=TRUE,'Exterior - prescriptive'!Q9,"")</f>
        <v/>
      </c>
      <c r="I34" s="219" t="str">
        <f>IF(ISNUMBER($D34)=TRUE,IF(AND(Subtotal_Incentive&gt;Value_Max_Incentive,Total_ProjectCost&gt;Value_Max_Incentive),Value_Max_Incentive*('Exterior - prescriptive'!N9/Subtotal_Incentive),IF(AND(Subtotal_Incentive&gt;Total_ProjectCost,Total_ProjectCost&lt;Value_Max_Incentive),Total_ProjectCost*('Exterior - prescriptive'!N9/Subtotal_Incentive),'Exterior - prescriptive'!N9)),"")</f>
        <v/>
      </c>
      <c r="J34" s="220" t="str">
        <f>IF(ISNUMBER($D34)=TRUE,'Exterior - prescriptive'!K9,"")</f>
        <v/>
      </c>
      <c r="K34" s="218" t="str" cm="1">
        <f t="array" ref="K34">IF(ISNUMBER($D34)=TRUE,Subtotal_OtherCosts*(J34/SUM(J:J)),"")</f>
        <v/>
      </c>
      <c r="L34" s="221" t="str">
        <f t="shared" si="6"/>
        <v/>
      </c>
      <c r="M34" s="221" t="str">
        <f>IF(ISNUMBER($D34)=TRUE,'Exterior - prescriptive'!G9,"")</f>
        <v/>
      </c>
      <c r="N34" s="221" t="str">
        <f>IF(ISNUMBER($D34)=TRUE,'Exterior - prescriptive'!J9,"")</f>
        <v/>
      </c>
      <c r="O34" s="222" t="str">
        <f t="shared" si="2"/>
        <v/>
      </c>
      <c r="P34" s="221" t="str">
        <f>IF(ISNUMBER($D34)=TRUE,'Exterior - prescriptive'!D9,"")</f>
        <v/>
      </c>
    </row>
    <row r="35" spans="1:16" customFormat="1" x14ac:dyDescent="0.25">
      <c r="A35" s="205" t="s">
        <v>147</v>
      </c>
      <c r="B35" s="218" t="str">
        <f t="shared" si="3"/>
        <v/>
      </c>
      <c r="C35" s="205">
        <f t="shared" si="0"/>
        <v>0</v>
      </c>
      <c r="D35" s="218" t="str">
        <f>'Exterior - prescriptive'!B10</f>
        <v/>
      </c>
      <c r="E35" s="218" t="str">
        <f t="shared" si="5"/>
        <v/>
      </c>
      <c r="F35" s="218" t="str">
        <f>IF(ISNUMBER($D35)=TRUE,'Exterior - prescriptive'!H10,"")</f>
        <v/>
      </c>
      <c r="G35" s="218" t="str">
        <f>IF(ISNUMBER($D35)=TRUE,'Exterior - prescriptive'!O10,"")</f>
        <v/>
      </c>
      <c r="H35" s="218" t="str">
        <f>IF(ISNUMBER($D35)=TRUE,'Exterior - prescriptive'!Q10,"")</f>
        <v/>
      </c>
      <c r="I35" s="219" t="str">
        <f>IF(ISNUMBER($D35)=TRUE,IF(AND(Subtotal_Incentive&gt;Value_Max_Incentive,Total_ProjectCost&gt;Value_Max_Incentive),Value_Max_Incentive*('Exterior - prescriptive'!N10/Subtotal_Incentive),IF(AND(Subtotal_Incentive&gt;Total_ProjectCost,Total_ProjectCost&lt;Value_Max_Incentive),Total_ProjectCost*('Exterior - prescriptive'!N10/Subtotal_Incentive),'Exterior - prescriptive'!N10)),"")</f>
        <v/>
      </c>
      <c r="J35" s="220" t="str">
        <f>IF(ISNUMBER($D35)=TRUE,'Exterior - prescriptive'!K10,"")</f>
        <v/>
      </c>
      <c r="K35" s="218" t="str" cm="1">
        <f t="array" ref="K35">IF(ISNUMBER($D35)=TRUE,Subtotal_OtherCosts*(J35/SUM(J:J)),"")</f>
        <v/>
      </c>
      <c r="L35" s="221" t="str">
        <f t="shared" si="6"/>
        <v/>
      </c>
      <c r="M35" s="221" t="str">
        <f>IF(ISNUMBER($D35)=TRUE,'Exterior - prescriptive'!G10,"")</f>
        <v/>
      </c>
      <c r="N35" s="221" t="str">
        <f>IF(ISNUMBER($D35)=TRUE,'Exterior - prescriptive'!J10,"")</f>
        <v/>
      </c>
      <c r="O35" s="222" t="str">
        <f t="shared" ref="O35:O66" si="7">IF(ISNUMBER($D35)=TRUE,Value_CalcVersion,"")</f>
        <v/>
      </c>
      <c r="P35" s="221" t="str">
        <f>IF(ISNUMBER($D35)=TRUE,'Exterior - prescriptive'!D10,"")</f>
        <v/>
      </c>
    </row>
    <row r="36" spans="1:16" customFormat="1" x14ac:dyDescent="0.25">
      <c r="A36" s="205" t="s">
        <v>147</v>
      </c>
      <c r="B36" s="218" t="str">
        <f t="shared" si="3"/>
        <v/>
      </c>
      <c r="C36" s="205">
        <f t="shared" si="0"/>
        <v>0</v>
      </c>
      <c r="D36" s="218" t="str">
        <f>'Exterior - prescriptive'!B11</f>
        <v/>
      </c>
      <c r="E36" s="218" t="str">
        <f t="shared" si="5"/>
        <v/>
      </c>
      <c r="F36" s="218" t="str">
        <f>IF(ISNUMBER($D36)=TRUE,'Exterior - prescriptive'!H11,"")</f>
        <v/>
      </c>
      <c r="G36" s="218" t="str">
        <f>IF(ISNUMBER($D36)=TRUE,'Exterior - prescriptive'!O11,"")</f>
        <v/>
      </c>
      <c r="H36" s="218" t="str">
        <f>IF(ISNUMBER($D36)=TRUE,'Exterior - prescriptive'!Q11,"")</f>
        <v/>
      </c>
      <c r="I36" s="219" t="str">
        <f>IF(ISNUMBER($D36)=TRUE,IF(AND(Subtotal_Incentive&gt;Value_Max_Incentive,Total_ProjectCost&gt;Value_Max_Incentive),Value_Max_Incentive*('Exterior - prescriptive'!N11/Subtotal_Incentive),IF(AND(Subtotal_Incentive&gt;Total_ProjectCost,Total_ProjectCost&lt;Value_Max_Incentive),Total_ProjectCost*('Exterior - prescriptive'!N11/Subtotal_Incentive),'Exterior - prescriptive'!N11)),"")</f>
        <v/>
      </c>
      <c r="J36" s="220" t="str">
        <f>IF(ISNUMBER($D36)=TRUE,'Exterior - prescriptive'!K11,"")</f>
        <v/>
      </c>
      <c r="K36" s="218" t="str" cm="1">
        <f t="array" ref="K36">IF(ISNUMBER($D36)=TRUE,Subtotal_OtherCosts*(J36/SUM(J:J)),"")</f>
        <v/>
      </c>
      <c r="L36" s="221" t="str">
        <f t="shared" si="6"/>
        <v/>
      </c>
      <c r="M36" s="221" t="str">
        <f>IF(ISNUMBER($D36)=TRUE,'Exterior - prescriptive'!G11,"")</f>
        <v/>
      </c>
      <c r="N36" s="221" t="str">
        <f>IF(ISNUMBER($D36)=TRUE,'Exterior - prescriptive'!J11,"")</f>
        <v/>
      </c>
      <c r="O36" s="222" t="str">
        <f t="shared" si="7"/>
        <v/>
      </c>
      <c r="P36" s="221" t="str">
        <f>IF(ISNUMBER($D36)=TRUE,'Exterior - prescriptive'!D11,"")</f>
        <v/>
      </c>
    </row>
    <row r="37" spans="1:16" customFormat="1" x14ac:dyDescent="0.25">
      <c r="A37" s="205" t="s">
        <v>147</v>
      </c>
      <c r="B37" s="218" t="str">
        <f t="shared" si="3"/>
        <v/>
      </c>
      <c r="C37" s="205">
        <f t="shared" si="0"/>
        <v>0</v>
      </c>
      <c r="D37" s="218" t="str">
        <f>'Exterior - prescriptive'!B12</f>
        <v/>
      </c>
      <c r="E37" s="218" t="str">
        <f t="shared" si="5"/>
        <v/>
      </c>
      <c r="F37" s="218" t="str">
        <f>IF(ISNUMBER($D37)=TRUE,'Exterior - prescriptive'!H12,"")</f>
        <v/>
      </c>
      <c r="G37" s="218" t="str">
        <f>IF(ISNUMBER($D37)=TRUE,'Exterior - prescriptive'!O12,"")</f>
        <v/>
      </c>
      <c r="H37" s="218" t="str">
        <f>IF(ISNUMBER($D37)=TRUE,'Exterior - prescriptive'!Q12,"")</f>
        <v/>
      </c>
      <c r="I37" s="219" t="str">
        <f>IF(ISNUMBER($D37)=TRUE,IF(AND(Subtotal_Incentive&gt;Value_Max_Incentive,Total_ProjectCost&gt;Value_Max_Incentive),Value_Max_Incentive*('Exterior - prescriptive'!N12/Subtotal_Incentive),IF(AND(Subtotal_Incentive&gt;Total_ProjectCost,Total_ProjectCost&lt;Value_Max_Incentive),Total_ProjectCost*('Exterior - prescriptive'!N12/Subtotal_Incentive),'Exterior - prescriptive'!N12)),"")</f>
        <v/>
      </c>
      <c r="J37" s="220" t="str">
        <f>IF(ISNUMBER($D37)=TRUE,'Exterior - prescriptive'!K12,"")</f>
        <v/>
      </c>
      <c r="K37" s="218" t="str" cm="1">
        <f t="array" ref="K37">IF(ISNUMBER($D37)=TRUE,Subtotal_OtherCosts*(J37/SUM(J:J)),"")</f>
        <v/>
      </c>
      <c r="L37" s="221" t="str">
        <f t="shared" si="6"/>
        <v/>
      </c>
      <c r="M37" s="221" t="str">
        <f>IF(ISNUMBER($D37)=TRUE,'Exterior - prescriptive'!G12,"")</f>
        <v/>
      </c>
      <c r="N37" s="221" t="str">
        <f>IF(ISNUMBER($D37)=TRUE,'Exterior - prescriptive'!J12,"")</f>
        <v/>
      </c>
      <c r="O37" s="222" t="str">
        <f t="shared" si="7"/>
        <v/>
      </c>
      <c r="P37" s="221" t="str">
        <f>IF(ISNUMBER($D37)=TRUE,'Exterior - prescriptive'!D12,"")</f>
        <v/>
      </c>
    </row>
    <row r="38" spans="1:16" customFormat="1" x14ac:dyDescent="0.25">
      <c r="A38" s="205" t="s">
        <v>147</v>
      </c>
      <c r="B38" s="218" t="str">
        <f t="shared" si="3"/>
        <v/>
      </c>
      <c r="C38" s="205">
        <f t="shared" si="0"/>
        <v>0</v>
      </c>
      <c r="D38" s="218" t="str">
        <f>'Exterior - prescriptive'!B13</f>
        <v/>
      </c>
      <c r="E38" s="218" t="str">
        <f t="shared" si="5"/>
        <v/>
      </c>
      <c r="F38" s="218" t="str">
        <f>IF(ISNUMBER($D38)=TRUE,'Exterior - prescriptive'!H13,"")</f>
        <v/>
      </c>
      <c r="G38" s="218" t="str">
        <f>IF(ISNUMBER($D38)=TRUE,'Exterior - prescriptive'!O13,"")</f>
        <v/>
      </c>
      <c r="H38" s="218" t="str">
        <f>IF(ISNUMBER($D38)=TRUE,'Exterior - prescriptive'!Q13,"")</f>
        <v/>
      </c>
      <c r="I38" s="219" t="str">
        <f>IF(ISNUMBER($D38)=TRUE,IF(AND(Subtotal_Incentive&gt;Value_Max_Incentive,Total_ProjectCost&gt;Value_Max_Incentive),Value_Max_Incentive*('Exterior - prescriptive'!N13/Subtotal_Incentive),IF(AND(Subtotal_Incentive&gt;Total_ProjectCost,Total_ProjectCost&lt;Value_Max_Incentive),Total_ProjectCost*('Exterior - prescriptive'!N13/Subtotal_Incentive),'Exterior - prescriptive'!N13)),"")</f>
        <v/>
      </c>
      <c r="J38" s="220" t="str">
        <f>IF(ISNUMBER($D38)=TRUE,'Exterior - prescriptive'!K13,"")</f>
        <v/>
      </c>
      <c r="K38" s="218" t="str" cm="1">
        <f t="array" ref="K38">IF(ISNUMBER($D38)=TRUE,Subtotal_OtherCosts*(J38/SUM(J:J)),"")</f>
        <v/>
      </c>
      <c r="L38" s="221" t="str">
        <f t="shared" si="6"/>
        <v/>
      </c>
      <c r="M38" s="221" t="str">
        <f>IF(ISNUMBER($D38)=TRUE,'Exterior - prescriptive'!G13,"")</f>
        <v/>
      </c>
      <c r="N38" s="221" t="str">
        <f>IF(ISNUMBER($D38)=TRUE,'Exterior - prescriptive'!J13,"")</f>
        <v/>
      </c>
      <c r="O38" s="222" t="str">
        <f t="shared" si="7"/>
        <v/>
      </c>
      <c r="P38" s="221" t="str">
        <f>IF(ISNUMBER($D38)=TRUE,'Exterior - prescriptive'!D13,"")</f>
        <v/>
      </c>
    </row>
    <row r="39" spans="1:16" customFormat="1" x14ac:dyDescent="0.25">
      <c r="A39" s="205" t="s">
        <v>147</v>
      </c>
      <c r="B39" s="218" t="str">
        <f t="shared" si="3"/>
        <v/>
      </c>
      <c r="C39" s="205">
        <f t="shared" si="0"/>
        <v>0</v>
      </c>
      <c r="D39" s="218" t="str">
        <f>'Exterior - prescriptive'!B14</f>
        <v/>
      </c>
      <c r="E39" s="218" t="str">
        <f t="shared" si="5"/>
        <v/>
      </c>
      <c r="F39" s="218" t="str">
        <f>IF(ISNUMBER($D39)=TRUE,'Exterior - prescriptive'!H14,"")</f>
        <v/>
      </c>
      <c r="G39" s="218" t="str">
        <f>IF(ISNUMBER($D39)=TRUE,'Exterior - prescriptive'!O14,"")</f>
        <v/>
      </c>
      <c r="H39" s="218" t="str">
        <f>IF(ISNUMBER($D39)=TRUE,'Exterior - prescriptive'!Q14,"")</f>
        <v/>
      </c>
      <c r="I39" s="219" t="str">
        <f>IF(ISNUMBER($D39)=TRUE,IF(AND(Subtotal_Incentive&gt;Value_Max_Incentive,Total_ProjectCost&gt;Value_Max_Incentive),Value_Max_Incentive*('Exterior - prescriptive'!N14/Subtotal_Incentive),IF(AND(Subtotal_Incentive&gt;Total_ProjectCost,Total_ProjectCost&lt;Value_Max_Incentive),Total_ProjectCost*('Exterior - prescriptive'!N14/Subtotal_Incentive),'Exterior - prescriptive'!N14)),"")</f>
        <v/>
      </c>
      <c r="J39" s="220" t="str">
        <f>IF(ISNUMBER($D39)=TRUE,'Exterior - prescriptive'!K14,"")</f>
        <v/>
      </c>
      <c r="K39" s="218" t="str" cm="1">
        <f t="array" ref="K39">IF(ISNUMBER($D39)=TRUE,Subtotal_OtherCosts*(J39/SUM(J:J)),"")</f>
        <v/>
      </c>
      <c r="L39" s="221" t="str">
        <f t="shared" si="6"/>
        <v/>
      </c>
      <c r="M39" s="221" t="str">
        <f>IF(ISNUMBER($D39)=TRUE,'Exterior - prescriptive'!G14,"")</f>
        <v/>
      </c>
      <c r="N39" s="221" t="str">
        <f>IF(ISNUMBER($D39)=TRUE,'Exterior - prescriptive'!J14,"")</f>
        <v/>
      </c>
      <c r="O39" s="222" t="str">
        <f t="shared" si="7"/>
        <v/>
      </c>
      <c r="P39" s="221" t="str">
        <f>IF(ISNUMBER($D39)=TRUE,'Exterior - prescriptive'!D14,"")</f>
        <v/>
      </c>
    </row>
    <row r="40" spans="1:16" customFormat="1" x14ac:dyDescent="0.25">
      <c r="A40" s="205" t="s">
        <v>147</v>
      </c>
      <c r="B40" s="218" t="str">
        <f t="shared" si="3"/>
        <v/>
      </c>
      <c r="C40" s="205">
        <f t="shared" si="0"/>
        <v>0</v>
      </c>
      <c r="D40" s="218" t="str">
        <f>'Exterior - prescriptive'!B15</f>
        <v/>
      </c>
      <c r="E40" s="218" t="str">
        <f t="shared" si="5"/>
        <v/>
      </c>
      <c r="F40" s="218" t="str">
        <f>IF(ISNUMBER($D40)=TRUE,'Exterior - prescriptive'!H15,"")</f>
        <v/>
      </c>
      <c r="G40" s="218" t="str">
        <f>IF(ISNUMBER($D40)=TRUE,'Exterior - prescriptive'!O15,"")</f>
        <v/>
      </c>
      <c r="H40" s="218" t="str">
        <f>IF(ISNUMBER($D40)=TRUE,'Exterior - prescriptive'!Q15,"")</f>
        <v/>
      </c>
      <c r="I40" s="219" t="str">
        <f>IF(ISNUMBER($D40)=TRUE,IF(AND(Subtotal_Incentive&gt;Value_Max_Incentive,Total_ProjectCost&gt;Value_Max_Incentive),Value_Max_Incentive*('Exterior - prescriptive'!N15/Subtotal_Incentive),IF(AND(Subtotal_Incentive&gt;Total_ProjectCost,Total_ProjectCost&lt;Value_Max_Incentive),Total_ProjectCost*('Exterior - prescriptive'!N15/Subtotal_Incentive),'Exterior - prescriptive'!N15)),"")</f>
        <v/>
      </c>
      <c r="J40" s="220" t="str">
        <f>IF(ISNUMBER($D40)=TRUE,'Exterior - prescriptive'!K15,"")</f>
        <v/>
      </c>
      <c r="K40" s="218" t="str" cm="1">
        <f t="array" ref="K40">IF(ISNUMBER($D40)=TRUE,Subtotal_OtherCosts*(J40/SUM(J:J)),"")</f>
        <v/>
      </c>
      <c r="L40" s="221" t="str">
        <f t="shared" si="6"/>
        <v/>
      </c>
      <c r="M40" s="221" t="str">
        <f>IF(ISNUMBER($D40)=TRUE,'Exterior - prescriptive'!G15,"")</f>
        <v/>
      </c>
      <c r="N40" s="221" t="str">
        <f>IF(ISNUMBER($D40)=TRUE,'Exterior - prescriptive'!J15,"")</f>
        <v/>
      </c>
      <c r="O40" s="222" t="str">
        <f t="shared" si="7"/>
        <v/>
      </c>
      <c r="P40" s="221" t="str">
        <f>IF(ISNUMBER($D40)=TRUE,'Exterior - prescriptive'!D15,"")</f>
        <v/>
      </c>
    </row>
    <row r="41" spans="1:16" customFormat="1" x14ac:dyDescent="0.25">
      <c r="A41" s="205" t="s">
        <v>147</v>
      </c>
      <c r="B41" s="218" t="str">
        <f t="shared" si="3"/>
        <v/>
      </c>
      <c r="C41" s="205">
        <f t="shared" si="0"/>
        <v>0</v>
      </c>
      <c r="D41" s="218" t="str">
        <f>'Exterior - prescriptive'!B16</f>
        <v/>
      </c>
      <c r="E41" s="218" t="str">
        <f t="shared" si="5"/>
        <v/>
      </c>
      <c r="F41" s="218" t="str">
        <f>IF(ISNUMBER($D41)=TRUE,'Exterior - prescriptive'!H16,"")</f>
        <v/>
      </c>
      <c r="G41" s="218" t="str">
        <f>IF(ISNUMBER($D41)=TRUE,'Exterior - prescriptive'!O16,"")</f>
        <v/>
      </c>
      <c r="H41" s="218" t="str">
        <f>IF(ISNUMBER($D41)=TRUE,'Exterior - prescriptive'!Q16,"")</f>
        <v/>
      </c>
      <c r="I41" s="219" t="str">
        <f>IF(ISNUMBER($D41)=TRUE,IF(AND(Subtotal_Incentive&gt;Value_Max_Incentive,Total_ProjectCost&gt;Value_Max_Incentive),Value_Max_Incentive*('Exterior - prescriptive'!N16/Subtotal_Incentive),IF(AND(Subtotal_Incentive&gt;Total_ProjectCost,Total_ProjectCost&lt;Value_Max_Incentive),Total_ProjectCost*('Exterior - prescriptive'!N16/Subtotal_Incentive),'Exterior - prescriptive'!N16)),"")</f>
        <v/>
      </c>
      <c r="J41" s="220" t="str">
        <f>IF(ISNUMBER($D41)=TRUE,'Exterior - prescriptive'!K16,"")</f>
        <v/>
      </c>
      <c r="K41" s="218" t="str" cm="1">
        <f t="array" ref="K41">IF(ISNUMBER($D41)=TRUE,Subtotal_OtherCosts*(J41/SUM(J:J)),"")</f>
        <v/>
      </c>
      <c r="L41" s="221" t="str">
        <f t="shared" si="6"/>
        <v/>
      </c>
      <c r="M41" s="221" t="str">
        <f>IF(ISNUMBER($D41)=TRUE,'Exterior - prescriptive'!G16,"")</f>
        <v/>
      </c>
      <c r="N41" s="221" t="str">
        <f>IF(ISNUMBER($D41)=TRUE,'Exterior - prescriptive'!J16,"")</f>
        <v/>
      </c>
      <c r="O41" s="222" t="str">
        <f t="shared" si="7"/>
        <v/>
      </c>
      <c r="P41" s="221" t="str">
        <f>IF(ISNUMBER($D41)=TRUE,'Exterior - prescriptive'!D16,"")</f>
        <v/>
      </c>
    </row>
    <row r="42" spans="1:16" customFormat="1" x14ac:dyDescent="0.25">
      <c r="A42" s="205" t="s">
        <v>147</v>
      </c>
      <c r="B42" s="218" t="str">
        <f t="shared" si="3"/>
        <v/>
      </c>
      <c r="C42" s="205">
        <f t="shared" si="0"/>
        <v>0</v>
      </c>
      <c r="D42" s="218" t="str">
        <f>'Exterior - prescriptive'!B17</f>
        <v/>
      </c>
      <c r="E42" s="218" t="str">
        <f t="shared" si="5"/>
        <v/>
      </c>
      <c r="F42" s="218" t="str">
        <f>IF(ISNUMBER($D42)=TRUE,'Exterior - prescriptive'!H17,"")</f>
        <v/>
      </c>
      <c r="G42" s="218" t="str">
        <f>IF(ISNUMBER($D42)=TRUE,'Exterior - prescriptive'!O17,"")</f>
        <v/>
      </c>
      <c r="H42" s="218" t="str">
        <f>IF(ISNUMBER($D42)=TRUE,'Exterior - prescriptive'!Q17,"")</f>
        <v/>
      </c>
      <c r="I42" s="219" t="str">
        <f>IF(ISNUMBER($D42)=TRUE,IF(AND(Subtotal_Incentive&gt;Value_Max_Incentive,Total_ProjectCost&gt;Value_Max_Incentive),Value_Max_Incentive*('Exterior - prescriptive'!N17/Subtotal_Incentive),IF(AND(Subtotal_Incentive&gt;Total_ProjectCost,Total_ProjectCost&lt;Value_Max_Incentive),Total_ProjectCost*('Exterior - prescriptive'!N17/Subtotal_Incentive),'Exterior - prescriptive'!N17)),"")</f>
        <v/>
      </c>
      <c r="J42" s="220" t="str">
        <f>IF(ISNUMBER($D42)=TRUE,'Exterior - prescriptive'!K17,"")</f>
        <v/>
      </c>
      <c r="K42" s="218" t="str" cm="1">
        <f t="array" ref="K42">IF(ISNUMBER($D42)=TRUE,Subtotal_OtherCosts*(J42/SUM(J:J)),"")</f>
        <v/>
      </c>
      <c r="L42" s="221" t="str">
        <f t="shared" si="6"/>
        <v/>
      </c>
      <c r="M42" s="221" t="str">
        <f>IF(ISNUMBER($D42)=TRUE,'Exterior - prescriptive'!G17,"")</f>
        <v/>
      </c>
      <c r="N42" s="221" t="str">
        <f>IF(ISNUMBER($D42)=TRUE,'Exterior - prescriptive'!J17,"")</f>
        <v/>
      </c>
      <c r="O42" s="222" t="str">
        <f t="shared" si="7"/>
        <v/>
      </c>
      <c r="P42" s="221" t="str">
        <f>IF(ISNUMBER($D42)=TRUE,'Exterior - prescriptive'!D17,"")</f>
        <v/>
      </c>
    </row>
    <row r="43" spans="1:16" customFormat="1" x14ac:dyDescent="0.25">
      <c r="A43" s="205" t="s">
        <v>147</v>
      </c>
      <c r="B43" s="218" t="str">
        <f t="shared" si="3"/>
        <v/>
      </c>
      <c r="C43" s="205">
        <f t="shared" si="0"/>
        <v>0</v>
      </c>
      <c r="D43" s="218" t="str">
        <f>'Exterior - prescriptive'!B18</f>
        <v/>
      </c>
      <c r="E43" s="218" t="str">
        <f t="shared" si="5"/>
        <v/>
      </c>
      <c r="F43" s="218" t="str">
        <f>IF(ISNUMBER($D43)=TRUE,'Exterior - prescriptive'!H18,"")</f>
        <v/>
      </c>
      <c r="G43" s="218" t="str">
        <f>IF(ISNUMBER($D43)=TRUE,'Exterior - prescriptive'!O18,"")</f>
        <v/>
      </c>
      <c r="H43" s="218" t="str">
        <f>IF(ISNUMBER($D43)=TRUE,'Exterior - prescriptive'!Q18,"")</f>
        <v/>
      </c>
      <c r="I43" s="219" t="str">
        <f>IF(ISNUMBER($D43)=TRUE,IF(AND(Subtotal_Incentive&gt;Value_Max_Incentive,Total_ProjectCost&gt;Value_Max_Incentive),Value_Max_Incentive*('Exterior - prescriptive'!N18/Subtotal_Incentive),IF(AND(Subtotal_Incentive&gt;Total_ProjectCost,Total_ProjectCost&lt;Value_Max_Incentive),Total_ProjectCost*('Exterior - prescriptive'!N18/Subtotal_Incentive),'Exterior - prescriptive'!N18)),"")</f>
        <v/>
      </c>
      <c r="J43" s="220" t="str">
        <f>IF(ISNUMBER($D43)=TRUE,'Exterior - prescriptive'!K18,"")</f>
        <v/>
      </c>
      <c r="K43" s="218" t="str" cm="1">
        <f t="array" ref="K43">IF(ISNUMBER($D43)=TRUE,Subtotal_OtherCosts*(J43/SUM(J:J)),"")</f>
        <v/>
      </c>
      <c r="L43" s="221" t="str">
        <f t="shared" si="6"/>
        <v/>
      </c>
      <c r="M43" s="221" t="str">
        <f>IF(ISNUMBER($D43)=TRUE,'Exterior - prescriptive'!G18,"")</f>
        <v/>
      </c>
      <c r="N43" s="221" t="str">
        <f>IF(ISNUMBER($D43)=TRUE,'Exterior - prescriptive'!J18,"")</f>
        <v/>
      </c>
      <c r="O43" s="222" t="str">
        <f t="shared" si="7"/>
        <v/>
      </c>
      <c r="P43" s="221" t="str">
        <f>IF(ISNUMBER($D43)=TRUE,'Exterior - prescriptive'!D18,"")</f>
        <v/>
      </c>
    </row>
    <row r="44" spans="1:16" customFormat="1" x14ac:dyDescent="0.25">
      <c r="A44" s="205" t="s">
        <v>147</v>
      </c>
      <c r="B44" s="218" t="str">
        <f t="shared" si="3"/>
        <v/>
      </c>
      <c r="C44" s="205">
        <f t="shared" si="0"/>
        <v>0</v>
      </c>
      <c r="D44" s="218" t="str">
        <f>'Exterior - prescriptive'!B19</f>
        <v/>
      </c>
      <c r="E44" s="218" t="str">
        <f t="shared" si="5"/>
        <v/>
      </c>
      <c r="F44" s="218" t="str">
        <f>IF(ISNUMBER($D44)=TRUE,'Exterior - prescriptive'!H19,"")</f>
        <v/>
      </c>
      <c r="G44" s="218" t="str">
        <f>IF(ISNUMBER($D44)=TRUE,'Exterior - prescriptive'!O19,"")</f>
        <v/>
      </c>
      <c r="H44" s="218" t="str">
        <f>IF(ISNUMBER($D44)=TRUE,'Exterior - prescriptive'!Q19,"")</f>
        <v/>
      </c>
      <c r="I44" s="219" t="str">
        <f>IF(ISNUMBER($D44)=TRUE,IF(AND(Subtotal_Incentive&gt;Value_Max_Incentive,Total_ProjectCost&gt;Value_Max_Incentive),Value_Max_Incentive*('Exterior - prescriptive'!N19/Subtotal_Incentive),IF(AND(Subtotal_Incentive&gt;Total_ProjectCost,Total_ProjectCost&lt;Value_Max_Incentive),Total_ProjectCost*('Exterior - prescriptive'!N19/Subtotal_Incentive),'Exterior - prescriptive'!N19)),"")</f>
        <v/>
      </c>
      <c r="J44" s="220" t="str">
        <f>IF(ISNUMBER($D44)=TRUE,'Exterior - prescriptive'!K19,"")</f>
        <v/>
      </c>
      <c r="K44" s="218" t="str" cm="1">
        <f t="array" ref="K44">IF(ISNUMBER($D44)=TRUE,Subtotal_OtherCosts*(J44/SUM(J:J)),"")</f>
        <v/>
      </c>
      <c r="L44" s="221" t="str">
        <f t="shared" si="6"/>
        <v/>
      </c>
      <c r="M44" s="221" t="str">
        <f>IF(ISNUMBER($D44)=TRUE,'Exterior - prescriptive'!G19,"")</f>
        <v/>
      </c>
      <c r="N44" s="221" t="str">
        <f>IF(ISNUMBER($D44)=TRUE,'Exterior - prescriptive'!J19,"")</f>
        <v/>
      </c>
      <c r="O44" s="222" t="str">
        <f t="shared" si="7"/>
        <v/>
      </c>
      <c r="P44" s="221" t="str">
        <f>IF(ISNUMBER($D44)=TRUE,'Exterior - prescriptive'!D19,"")</f>
        <v/>
      </c>
    </row>
    <row r="45" spans="1:16" customFormat="1" x14ac:dyDescent="0.25">
      <c r="A45" s="205" t="s">
        <v>147</v>
      </c>
      <c r="B45" s="218" t="str">
        <f t="shared" si="3"/>
        <v/>
      </c>
      <c r="C45" s="205">
        <f t="shared" si="0"/>
        <v>0</v>
      </c>
      <c r="D45" s="218" t="str">
        <f>'Exterior - prescriptive'!B20</f>
        <v/>
      </c>
      <c r="E45" s="218" t="str">
        <f t="shared" si="5"/>
        <v/>
      </c>
      <c r="F45" s="218" t="str">
        <f>IF(ISNUMBER($D45)=TRUE,'Exterior - prescriptive'!H20,"")</f>
        <v/>
      </c>
      <c r="G45" s="218" t="str">
        <f>IF(ISNUMBER($D45)=TRUE,'Exterior - prescriptive'!O20,"")</f>
        <v/>
      </c>
      <c r="H45" s="218" t="str">
        <f>IF(ISNUMBER($D45)=TRUE,'Exterior - prescriptive'!Q20,"")</f>
        <v/>
      </c>
      <c r="I45" s="219" t="str">
        <f>IF(ISNUMBER($D45)=TRUE,IF(AND(Subtotal_Incentive&gt;Value_Max_Incentive,Total_ProjectCost&gt;Value_Max_Incentive),Value_Max_Incentive*('Exterior - prescriptive'!N20/Subtotal_Incentive),IF(AND(Subtotal_Incentive&gt;Total_ProjectCost,Total_ProjectCost&lt;Value_Max_Incentive),Total_ProjectCost*('Exterior - prescriptive'!N20/Subtotal_Incentive),'Exterior - prescriptive'!N20)),"")</f>
        <v/>
      </c>
      <c r="J45" s="220" t="str">
        <f>IF(ISNUMBER($D45)=TRUE,'Exterior - prescriptive'!K20,"")</f>
        <v/>
      </c>
      <c r="K45" s="218" t="str" cm="1">
        <f t="array" ref="K45">IF(ISNUMBER($D45)=TRUE,Subtotal_OtherCosts*(J45/SUM(J:J)),"")</f>
        <v/>
      </c>
      <c r="L45" s="221" t="str">
        <f t="shared" si="6"/>
        <v/>
      </c>
      <c r="M45" s="221" t="str">
        <f>IF(ISNUMBER($D45)=TRUE,'Exterior - prescriptive'!G20,"")</f>
        <v/>
      </c>
      <c r="N45" s="221" t="str">
        <f>IF(ISNUMBER($D45)=TRUE,'Exterior - prescriptive'!J20,"")</f>
        <v/>
      </c>
      <c r="O45" s="222" t="str">
        <f t="shared" si="7"/>
        <v/>
      </c>
      <c r="P45" s="221" t="str">
        <f>IF(ISNUMBER($D45)=TRUE,'Exterior - prescriptive'!D20,"")</f>
        <v/>
      </c>
    </row>
    <row r="46" spans="1:16" customFormat="1" x14ac:dyDescent="0.25">
      <c r="A46" s="205" t="s">
        <v>147</v>
      </c>
      <c r="B46" s="218" t="str">
        <f t="shared" si="3"/>
        <v/>
      </c>
      <c r="C46" s="205">
        <f t="shared" si="0"/>
        <v>0</v>
      </c>
      <c r="D46" s="218" t="str">
        <f>'Exterior - prescriptive'!B21</f>
        <v/>
      </c>
      <c r="E46" s="218" t="str">
        <f t="shared" si="5"/>
        <v/>
      </c>
      <c r="F46" s="218" t="str">
        <f>IF(ISNUMBER($D46)=TRUE,'Exterior - prescriptive'!H21,"")</f>
        <v/>
      </c>
      <c r="G46" s="218" t="str">
        <f>IF(ISNUMBER($D46)=TRUE,'Exterior - prescriptive'!O21,"")</f>
        <v/>
      </c>
      <c r="H46" s="218" t="str">
        <f>IF(ISNUMBER($D46)=TRUE,'Exterior - prescriptive'!Q21,"")</f>
        <v/>
      </c>
      <c r="I46" s="219" t="str">
        <f>IF(ISNUMBER($D46)=TRUE,IF(AND(Subtotal_Incentive&gt;Value_Max_Incentive,Total_ProjectCost&gt;Value_Max_Incentive),Value_Max_Incentive*('Exterior - prescriptive'!N21/Subtotal_Incentive),IF(AND(Subtotal_Incentive&gt;Total_ProjectCost,Total_ProjectCost&lt;Value_Max_Incentive),Total_ProjectCost*('Exterior - prescriptive'!N21/Subtotal_Incentive),'Exterior - prescriptive'!N21)),"")</f>
        <v/>
      </c>
      <c r="J46" s="220" t="str">
        <f>IF(ISNUMBER($D46)=TRUE,'Exterior - prescriptive'!K21,"")</f>
        <v/>
      </c>
      <c r="K46" s="218" t="str" cm="1">
        <f t="array" ref="K46">IF(ISNUMBER($D46)=TRUE,Subtotal_OtherCosts*(J46/SUM(J:J)),"")</f>
        <v/>
      </c>
      <c r="L46" s="221" t="str">
        <f t="shared" si="6"/>
        <v/>
      </c>
      <c r="M46" s="221" t="str">
        <f>IF(ISNUMBER($D46)=TRUE,'Exterior - prescriptive'!G21,"")</f>
        <v/>
      </c>
      <c r="N46" s="221" t="str">
        <f>IF(ISNUMBER($D46)=TRUE,'Exterior - prescriptive'!J21,"")</f>
        <v/>
      </c>
      <c r="O46" s="222" t="str">
        <f t="shared" si="7"/>
        <v/>
      </c>
      <c r="P46" s="221" t="str">
        <f>IF(ISNUMBER($D46)=TRUE,'Exterior - prescriptive'!D21,"")</f>
        <v/>
      </c>
    </row>
    <row r="47" spans="1:16" customFormat="1" x14ac:dyDescent="0.25">
      <c r="A47" s="205" t="s">
        <v>147</v>
      </c>
      <c r="B47" s="218" t="str">
        <f t="shared" si="3"/>
        <v/>
      </c>
      <c r="C47" s="205">
        <f t="shared" si="0"/>
        <v>0</v>
      </c>
      <c r="D47" s="218" t="str">
        <f>'Exterior - prescriptive'!B22</f>
        <v/>
      </c>
      <c r="E47" s="218" t="str">
        <f t="shared" si="5"/>
        <v/>
      </c>
      <c r="F47" s="218" t="str">
        <f>IF(ISNUMBER($D47)=TRUE,'Exterior - prescriptive'!H22,"")</f>
        <v/>
      </c>
      <c r="G47" s="218" t="str">
        <f>IF(ISNUMBER($D47)=TRUE,'Exterior - prescriptive'!O22,"")</f>
        <v/>
      </c>
      <c r="H47" s="218" t="str">
        <f>IF(ISNUMBER($D47)=TRUE,'Exterior - prescriptive'!Q22,"")</f>
        <v/>
      </c>
      <c r="I47" s="219" t="str">
        <f>IF(ISNUMBER($D47)=TRUE,IF(AND(Subtotal_Incentive&gt;Value_Max_Incentive,Total_ProjectCost&gt;Value_Max_Incentive),Value_Max_Incentive*('Exterior - prescriptive'!N22/Subtotal_Incentive),IF(AND(Subtotal_Incentive&gt;Total_ProjectCost,Total_ProjectCost&lt;Value_Max_Incentive),Total_ProjectCost*('Exterior - prescriptive'!N22/Subtotal_Incentive),'Exterior - prescriptive'!N22)),"")</f>
        <v/>
      </c>
      <c r="J47" s="220" t="str">
        <f>IF(ISNUMBER($D47)=TRUE,'Exterior - prescriptive'!K22,"")</f>
        <v/>
      </c>
      <c r="K47" s="218" t="str" cm="1">
        <f t="array" ref="K47">IF(ISNUMBER($D47)=TRUE,Subtotal_OtherCosts*(J47/SUM(J:J)),"")</f>
        <v/>
      </c>
      <c r="L47" s="221" t="str">
        <f t="shared" si="6"/>
        <v/>
      </c>
      <c r="M47" s="221" t="str">
        <f>IF(ISNUMBER($D47)=TRUE,'Exterior - prescriptive'!G22,"")</f>
        <v/>
      </c>
      <c r="N47" s="221" t="str">
        <f>IF(ISNUMBER($D47)=TRUE,'Exterior - prescriptive'!J22,"")</f>
        <v/>
      </c>
      <c r="O47" s="222" t="str">
        <f t="shared" si="7"/>
        <v/>
      </c>
      <c r="P47" s="221" t="str">
        <f>IF(ISNUMBER($D47)=TRUE,'Exterior - prescriptive'!D22,"")</f>
        <v/>
      </c>
    </row>
    <row r="48" spans="1:16" customFormat="1" x14ac:dyDescent="0.25">
      <c r="A48" s="205" t="s">
        <v>147</v>
      </c>
      <c r="B48" s="218" t="str">
        <f t="shared" si="3"/>
        <v/>
      </c>
      <c r="C48" s="205">
        <f t="shared" si="0"/>
        <v>0</v>
      </c>
      <c r="D48" s="218" t="str">
        <f>'Exterior - prescriptive'!B23</f>
        <v/>
      </c>
      <c r="E48" s="218" t="str">
        <f t="shared" si="5"/>
        <v/>
      </c>
      <c r="F48" s="218" t="str">
        <f>IF(ISNUMBER($D48)=TRUE,'Exterior - prescriptive'!H23,"")</f>
        <v/>
      </c>
      <c r="G48" s="218" t="str">
        <f>IF(ISNUMBER($D48)=TRUE,'Exterior - prescriptive'!O23,"")</f>
        <v/>
      </c>
      <c r="H48" s="218" t="str">
        <f>IF(ISNUMBER($D48)=TRUE,'Exterior - prescriptive'!Q23,"")</f>
        <v/>
      </c>
      <c r="I48" s="219" t="str">
        <f>IF(ISNUMBER($D48)=TRUE,IF(AND(Subtotal_Incentive&gt;Value_Max_Incentive,Total_ProjectCost&gt;Value_Max_Incentive),Value_Max_Incentive*('Exterior - prescriptive'!N23/Subtotal_Incentive),IF(AND(Subtotal_Incentive&gt;Total_ProjectCost,Total_ProjectCost&lt;Value_Max_Incentive),Total_ProjectCost*('Exterior - prescriptive'!N23/Subtotal_Incentive),'Exterior - prescriptive'!N23)),"")</f>
        <v/>
      </c>
      <c r="J48" s="220" t="str">
        <f>IF(ISNUMBER($D48)=TRUE,'Exterior - prescriptive'!K23,"")</f>
        <v/>
      </c>
      <c r="K48" s="218" t="str" cm="1">
        <f t="array" ref="K48">IF(ISNUMBER($D48)=TRUE,Subtotal_OtherCosts*(J48/SUM(J:J)),"")</f>
        <v/>
      </c>
      <c r="L48" s="221" t="str">
        <f t="shared" si="6"/>
        <v/>
      </c>
      <c r="M48" s="221" t="str">
        <f>IF(ISNUMBER($D48)=TRUE,'Exterior - prescriptive'!G23,"")</f>
        <v/>
      </c>
      <c r="N48" s="221" t="str">
        <f>IF(ISNUMBER($D48)=TRUE,'Exterior - prescriptive'!J23,"")</f>
        <v/>
      </c>
      <c r="O48" s="222" t="str">
        <f t="shared" si="7"/>
        <v/>
      </c>
      <c r="P48" s="221" t="str">
        <f>IF(ISNUMBER($D48)=TRUE,'Exterior - prescriptive'!D23,"")</f>
        <v/>
      </c>
    </row>
    <row r="49" spans="1:16" customFormat="1" x14ac:dyDescent="0.25">
      <c r="A49" s="205" t="s">
        <v>147</v>
      </c>
      <c r="B49" s="218" t="str">
        <f t="shared" si="3"/>
        <v/>
      </c>
      <c r="C49" s="205">
        <f t="shared" si="0"/>
        <v>0</v>
      </c>
      <c r="D49" s="218" t="str">
        <f>'Exterior - prescriptive'!B24</f>
        <v/>
      </c>
      <c r="E49" s="218" t="str">
        <f t="shared" si="5"/>
        <v/>
      </c>
      <c r="F49" s="218" t="str">
        <f>IF(ISNUMBER($D49)=TRUE,'Exterior - prescriptive'!H24,"")</f>
        <v/>
      </c>
      <c r="G49" s="218" t="str">
        <f>IF(ISNUMBER($D49)=TRUE,'Exterior - prescriptive'!O24,"")</f>
        <v/>
      </c>
      <c r="H49" s="218" t="str">
        <f>IF(ISNUMBER($D49)=TRUE,'Exterior - prescriptive'!Q24,"")</f>
        <v/>
      </c>
      <c r="I49" s="219" t="str">
        <f>IF(ISNUMBER($D49)=TRUE,IF(AND(Subtotal_Incentive&gt;Value_Max_Incentive,Total_ProjectCost&gt;Value_Max_Incentive),Value_Max_Incentive*('Exterior - prescriptive'!N24/Subtotal_Incentive),IF(AND(Subtotal_Incentive&gt;Total_ProjectCost,Total_ProjectCost&lt;Value_Max_Incentive),Total_ProjectCost*('Exterior - prescriptive'!N24/Subtotal_Incentive),'Exterior - prescriptive'!N24)),"")</f>
        <v/>
      </c>
      <c r="J49" s="220" t="str">
        <f>IF(ISNUMBER($D49)=TRUE,'Exterior - prescriptive'!K24,"")</f>
        <v/>
      </c>
      <c r="K49" s="218" t="str" cm="1">
        <f t="array" ref="K49">IF(ISNUMBER($D49)=TRUE,Subtotal_OtherCosts*(J49/SUM(J:J)),"")</f>
        <v/>
      </c>
      <c r="L49" s="221" t="str">
        <f t="shared" si="6"/>
        <v/>
      </c>
      <c r="M49" s="221" t="str">
        <f>IF(ISNUMBER($D49)=TRUE,'Exterior - prescriptive'!G24,"")</f>
        <v/>
      </c>
      <c r="N49" s="221" t="str">
        <f>IF(ISNUMBER($D49)=TRUE,'Exterior - prescriptive'!J24,"")</f>
        <v/>
      </c>
      <c r="O49" s="222" t="str">
        <f t="shared" si="7"/>
        <v/>
      </c>
      <c r="P49" s="221" t="str">
        <f>IF(ISNUMBER($D49)=TRUE,'Exterior - prescriptive'!D24,"")</f>
        <v/>
      </c>
    </row>
    <row r="50" spans="1:16" customFormat="1" x14ac:dyDescent="0.25">
      <c r="A50" s="205" t="s">
        <v>147</v>
      </c>
      <c r="B50" s="218" t="str">
        <f t="shared" si="3"/>
        <v/>
      </c>
      <c r="C50" s="205">
        <f t="shared" si="0"/>
        <v>0</v>
      </c>
      <c r="D50" s="218" t="str">
        <f>'Exterior - prescriptive'!B25</f>
        <v/>
      </c>
      <c r="E50" s="218" t="str">
        <f t="shared" si="5"/>
        <v/>
      </c>
      <c r="F50" s="218" t="str">
        <f>IF(ISNUMBER($D50)=TRUE,'Exterior - prescriptive'!H25,"")</f>
        <v/>
      </c>
      <c r="G50" s="218" t="str">
        <f>IF(ISNUMBER($D50)=TRUE,'Exterior - prescriptive'!O25,"")</f>
        <v/>
      </c>
      <c r="H50" s="218" t="str">
        <f>IF(ISNUMBER($D50)=TRUE,'Exterior - prescriptive'!Q25,"")</f>
        <v/>
      </c>
      <c r="I50" s="219" t="str">
        <f>IF(ISNUMBER($D50)=TRUE,IF(AND(Subtotal_Incentive&gt;Value_Max_Incentive,Total_ProjectCost&gt;Value_Max_Incentive),Value_Max_Incentive*('Exterior - prescriptive'!N25/Subtotal_Incentive),IF(AND(Subtotal_Incentive&gt;Total_ProjectCost,Total_ProjectCost&lt;Value_Max_Incentive),Total_ProjectCost*('Exterior - prescriptive'!N25/Subtotal_Incentive),'Exterior - prescriptive'!N25)),"")</f>
        <v/>
      </c>
      <c r="J50" s="220" t="str">
        <f>IF(ISNUMBER($D50)=TRUE,'Exterior - prescriptive'!K25,"")</f>
        <v/>
      </c>
      <c r="K50" s="218" t="str" cm="1">
        <f t="array" ref="K50">IF(ISNUMBER($D50)=TRUE,Subtotal_OtherCosts*(J50/SUM(J:J)),"")</f>
        <v/>
      </c>
      <c r="L50" s="221" t="str">
        <f t="shared" si="6"/>
        <v/>
      </c>
      <c r="M50" s="221" t="str">
        <f>IF(ISNUMBER($D50)=TRUE,'Exterior - prescriptive'!G25,"")</f>
        <v/>
      </c>
      <c r="N50" s="221" t="str">
        <f>IF(ISNUMBER($D50)=TRUE,'Exterior - prescriptive'!J25,"")</f>
        <v/>
      </c>
      <c r="O50" s="222" t="str">
        <f t="shared" si="7"/>
        <v/>
      </c>
      <c r="P50" s="221" t="str">
        <f>IF(ISNUMBER($D50)=TRUE,'Exterior - prescriptive'!D25,"")</f>
        <v/>
      </c>
    </row>
    <row r="51" spans="1:16" customFormat="1" x14ac:dyDescent="0.25">
      <c r="A51" s="205" t="s">
        <v>147</v>
      </c>
      <c r="B51" s="218" t="str">
        <f t="shared" si="3"/>
        <v/>
      </c>
      <c r="C51" s="205">
        <f t="shared" si="0"/>
        <v>0</v>
      </c>
      <c r="D51" s="218" t="str">
        <f>'Exterior - prescriptive'!B26</f>
        <v/>
      </c>
      <c r="E51" s="218" t="str">
        <f t="shared" si="5"/>
        <v/>
      </c>
      <c r="F51" s="218" t="str">
        <f>IF(ISNUMBER($D51)=TRUE,'Exterior - prescriptive'!H26,"")</f>
        <v/>
      </c>
      <c r="G51" s="218" t="str">
        <f>IF(ISNUMBER($D51)=TRUE,'Exterior - prescriptive'!O26,"")</f>
        <v/>
      </c>
      <c r="H51" s="218" t="str">
        <f>IF(ISNUMBER($D51)=TRUE,'Exterior - prescriptive'!Q26,"")</f>
        <v/>
      </c>
      <c r="I51" s="219" t="str">
        <f>IF(ISNUMBER($D51)=TRUE,IF(AND(Subtotal_Incentive&gt;Value_Max_Incentive,Total_ProjectCost&gt;Value_Max_Incentive),Value_Max_Incentive*('Exterior - prescriptive'!N26/Subtotal_Incentive),IF(AND(Subtotal_Incentive&gt;Total_ProjectCost,Total_ProjectCost&lt;Value_Max_Incentive),Total_ProjectCost*('Exterior - prescriptive'!N26/Subtotal_Incentive),'Exterior - prescriptive'!N26)),"")</f>
        <v/>
      </c>
      <c r="J51" s="220" t="str">
        <f>IF(ISNUMBER($D51)=TRUE,'Exterior - prescriptive'!K26,"")</f>
        <v/>
      </c>
      <c r="K51" s="218" t="str" cm="1">
        <f t="array" ref="K51">IF(ISNUMBER($D51)=TRUE,Subtotal_OtherCosts*(J51/SUM(J:J)),"")</f>
        <v/>
      </c>
      <c r="L51" s="221" t="str">
        <f t="shared" si="6"/>
        <v/>
      </c>
      <c r="M51" s="221" t="str">
        <f>IF(ISNUMBER($D51)=TRUE,'Exterior - prescriptive'!G26,"")</f>
        <v/>
      </c>
      <c r="N51" s="221" t="str">
        <f>IF(ISNUMBER($D51)=TRUE,'Exterior - prescriptive'!J26,"")</f>
        <v/>
      </c>
      <c r="O51" s="222" t="str">
        <f t="shared" si="7"/>
        <v/>
      </c>
      <c r="P51" s="221" t="str">
        <f>IF(ISNUMBER($D51)=TRUE,'Exterior - prescriptive'!D26,"")</f>
        <v/>
      </c>
    </row>
    <row r="52" spans="1:16" customFormat="1" x14ac:dyDescent="0.25">
      <c r="A52" s="205" t="s">
        <v>147</v>
      </c>
      <c r="B52" s="218" t="str">
        <f t="shared" si="3"/>
        <v/>
      </c>
      <c r="C52" s="205">
        <f t="shared" si="0"/>
        <v>0</v>
      </c>
      <c r="D52" s="218" t="str">
        <f>'Exterior - prescriptive'!B27</f>
        <v/>
      </c>
      <c r="E52" s="218" t="str">
        <f t="shared" si="5"/>
        <v/>
      </c>
      <c r="F52" s="218" t="str">
        <f>IF(ISNUMBER($D52)=TRUE,'Exterior - prescriptive'!H27,"")</f>
        <v/>
      </c>
      <c r="G52" s="218" t="str">
        <f>IF(ISNUMBER($D52)=TRUE,'Exterior - prescriptive'!O27,"")</f>
        <v/>
      </c>
      <c r="H52" s="218" t="str">
        <f>IF(ISNUMBER($D52)=TRUE,'Exterior - prescriptive'!Q27,"")</f>
        <v/>
      </c>
      <c r="I52" s="219" t="str">
        <f>IF(ISNUMBER($D52)=TRUE,IF(AND(Subtotal_Incentive&gt;Value_Max_Incentive,Total_ProjectCost&gt;Value_Max_Incentive),Value_Max_Incentive*('Exterior - prescriptive'!N27/Subtotal_Incentive),IF(AND(Subtotal_Incentive&gt;Total_ProjectCost,Total_ProjectCost&lt;Value_Max_Incentive),Total_ProjectCost*('Exterior - prescriptive'!N27/Subtotal_Incentive),'Exterior - prescriptive'!N27)),"")</f>
        <v/>
      </c>
      <c r="J52" s="220" t="str">
        <f>IF(ISNUMBER($D52)=TRUE,'Exterior - prescriptive'!K27,"")</f>
        <v/>
      </c>
      <c r="K52" s="218" t="str" cm="1">
        <f t="array" ref="K52">IF(ISNUMBER($D52)=TRUE,Subtotal_OtherCosts*(J52/SUM(J:J)),"")</f>
        <v/>
      </c>
      <c r="L52" s="221" t="str">
        <f t="shared" si="6"/>
        <v/>
      </c>
      <c r="M52" s="221" t="str">
        <f>IF(ISNUMBER($D52)=TRUE,'Exterior - prescriptive'!G27,"")</f>
        <v/>
      </c>
      <c r="N52" s="221" t="str">
        <f>IF(ISNUMBER($D52)=TRUE,'Exterior - prescriptive'!J27,"")</f>
        <v/>
      </c>
      <c r="O52" s="222" t="str">
        <f t="shared" si="7"/>
        <v/>
      </c>
      <c r="P52" s="221" t="str">
        <f>IF(ISNUMBER($D52)=TRUE,'Exterior - prescriptive'!D27,"")</f>
        <v/>
      </c>
    </row>
    <row r="53" spans="1:16" customFormat="1" x14ac:dyDescent="0.25">
      <c r="A53" s="205" t="s">
        <v>147</v>
      </c>
      <c r="B53" s="218" t="str">
        <f t="shared" si="3"/>
        <v/>
      </c>
      <c r="C53" s="205">
        <f t="shared" si="0"/>
        <v>0</v>
      </c>
      <c r="D53" s="218" t="str">
        <f>'Exterior - prescriptive'!B28</f>
        <v/>
      </c>
      <c r="E53" s="218" t="str">
        <f t="shared" si="5"/>
        <v/>
      </c>
      <c r="F53" s="218" t="str">
        <f>IF(ISNUMBER($D53)=TRUE,'Exterior - prescriptive'!H28,"")</f>
        <v/>
      </c>
      <c r="G53" s="218" t="str">
        <f>IF(ISNUMBER($D53)=TRUE,'Exterior - prescriptive'!O28,"")</f>
        <v/>
      </c>
      <c r="H53" s="218" t="str">
        <f>IF(ISNUMBER($D53)=TRUE,'Exterior - prescriptive'!Q28,"")</f>
        <v/>
      </c>
      <c r="I53" s="219" t="str">
        <f>IF(ISNUMBER($D53)=TRUE,IF(AND(Subtotal_Incentive&gt;Value_Max_Incentive,Total_ProjectCost&gt;Value_Max_Incentive),Value_Max_Incentive*('Exterior - prescriptive'!N28/Subtotal_Incentive),IF(AND(Subtotal_Incentive&gt;Total_ProjectCost,Total_ProjectCost&lt;Value_Max_Incentive),Total_ProjectCost*('Exterior - prescriptive'!N28/Subtotal_Incentive),'Exterior - prescriptive'!N28)),"")</f>
        <v/>
      </c>
      <c r="J53" s="220" t="str">
        <f>IF(ISNUMBER($D53)=TRUE,'Exterior - prescriptive'!K28,"")</f>
        <v/>
      </c>
      <c r="K53" s="218" t="str" cm="1">
        <f t="array" ref="K53">IF(ISNUMBER($D53)=TRUE,Subtotal_OtherCosts*(J53/SUM(J:J)),"")</f>
        <v/>
      </c>
      <c r="L53" s="221" t="str">
        <f t="shared" si="6"/>
        <v/>
      </c>
      <c r="M53" s="221" t="str">
        <f>IF(ISNUMBER($D53)=TRUE,'Exterior - prescriptive'!G28,"")</f>
        <v/>
      </c>
      <c r="N53" s="221" t="str">
        <f>IF(ISNUMBER($D53)=TRUE,'Exterior - prescriptive'!J28,"")</f>
        <v/>
      </c>
      <c r="O53" s="222" t="str">
        <f t="shared" si="7"/>
        <v/>
      </c>
      <c r="P53" s="221" t="str">
        <f>IF(ISNUMBER($D53)=TRUE,'Exterior - prescriptive'!D28,"")</f>
        <v/>
      </c>
    </row>
    <row r="54" spans="1:16" customFormat="1" x14ac:dyDescent="0.25">
      <c r="A54" s="199" t="s">
        <v>149</v>
      </c>
      <c r="B54" s="212" t="str">
        <f t="shared" si="3"/>
        <v/>
      </c>
      <c r="C54" s="199">
        <f t="shared" si="0"/>
        <v>0</v>
      </c>
      <c r="D54" s="212" t="str">
        <f>'Controls - prescriptive'!B4</f>
        <v/>
      </c>
      <c r="E54" s="212" t="str">
        <f t="shared" si="5"/>
        <v/>
      </c>
      <c r="F54" s="223" t="str">
        <f>IF(ISNUMBER($D54)=TRUE,'Controls - prescriptive'!I4,"")</f>
        <v/>
      </c>
      <c r="G54" s="212" t="str">
        <f>IF(ISNUMBER($D54)=TRUE,'Controls - prescriptive'!N4,"")</f>
        <v/>
      </c>
      <c r="H54" s="212" t="str">
        <f>IF(ISNUMBER($D54)=TRUE,'Controls - prescriptive'!P4,"")</f>
        <v/>
      </c>
      <c r="I54" s="213" t="str">
        <f>IF(ISNUMBER($D54)=TRUE,IF(AND(Subtotal_Incentive&gt;Value_Max_Incentive,Total_ProjectCost&gt;Value_Max_Incentive),Value_Max_Incentive*('Controls - prescriptive'!M4/Subtotal_Incentive),IF(AND(Subtotal_Incentive&gt;Total_ProjectCost,Total_ProjectCost&lt;Value_Max_Incentive),Total_ProjectCost*('Controls - prescriptive'!M4/Subtotal_Incentive),'Controls - prescriptive'!M4)),"")</f>
        <v/>
      </c>
      <c r="J54" s="214" t="str">
        <f>IF(ISNUMBER($D54)=TRUE,'Controls - prescriptive'!J4,"")</f>
        <v/>
      </c>
      <c r="K54" s="212" t="str" cm="1">
        <f t="array" ref="K54">IF(ISNUMBER($D54)=TRUE,Subtotal_OtherCosts*(J54/SUM(J:J)),"")</f>
        <v/>
      </c>
      <c r="L54" s="215" t="str">
        <f t="shared" ref="L54:L78" si="8">IF(ISNUMBER($D54)=TRUE,VLOOKUP(Input_BldgType,Table_BldgType,2,FALSE),"")</f>
        <v/>
      </c>
      <c r="M54" s="224"/>
      <c r="N54" s="215"/>
      <c r="O54" s="217" t="str">
        <f t="shared" si="7"/>
        <v/>
      </c>
      <c r="P54" s="215" t="str">
        <f>IF(ISNUMBER($D54)=TRUE,'Controls - prescriptive'!D4,"")</f>
        <v/>
      </c>
    </row>
    <row r="55" spans="1:16" customFormat="1" x14ac:dyDescent="0.25">
      <c r="A55" s="199" t="s">
        <v>149</v>
      </c>
      <c r="B55" s="212" t="str">
        <f t="shared" si="3"/>
        <v/>
      </c>
      <c r="C55" s="199">
        <f t="shared" si="0"/>
        <v>0</v>
      </c>
      <c r="D55" s="212" t="str">
        <f>'Controls - prescriptive'!B5</f>
        <v/>
      </c>
      <c r="E55" s="212" t="str">
        <f t="shared" si="5"/>
        <v/>
      </c>
      <c r="F55" s="223" t="str">
        <f>IF(ISNUMBER($D55)=TRUE,'Controls - prescriptive'!I5,"")</f>
        <v/>
      </c>
      <c r="G55" s="212" t="str">
        <f>IF(ISNUMBER($D55)=TRUE,'Controls - prescriptive'!N5,"")</f>
        <v/>
      </c>
      <c r="H55" s="212" t="str">
        <f>IF(ISNUMBER($D55)=TRUE,'Controls - prescriptive'!P5,"")</f>
        <v/>
      </c>
      <c r="I55" s="213" t="str">
        <f>IF(ISNUMBER($D55)=TRUE,IF(AND(Subtotal_Incentive&gt;Value_Max_Incentive,Total_ProjectCost&gt;Value_Max_Incentive),Value_Max_Incentive*('Controls - prescriptive'!M5/Subtotal_Incentive),IF(AND(Subtotal_Incentive&gt;Total_ProjectCost,Total_ProjectCost&lt;Value_Max_Incentive),Total_ProjectCost*('Controls - prescriptive'!M5/Subtotal_Incentive),'Controls - prescriptive'!M5)),"")</f>
        <v/>
      </c>
      <c r="J55" s="214" t="str">
        <f>IF(ISNUMBER($D55)=TRUE,'Controls - prescriptive'!J5,"")</f>
        <v/>
      </c>
      <c r="K55" s="212" t="str" cm="1">
        <f t="array" ref="K55">IF(ISNUMBER($D55)=TRUE,Subtotal_OtherCosts*(J55/SUM(J:J)),"")</f>
        <v/>
      </c>
      <c r="L55" s="215" t="str">
        <f t="shared" si="8"/>
        <v/>
      </c>
      <c r="M55" s="224"/>
      <c r="N55" s="215"/>
      <c r="O55" s="217" t="str">
        <f t="shared" si="7"/>
        <v/>
      </c>
      <c r="P55" s="215" t="str">
        <f>IF(ISNUMBER($D55)=TRUE,'Controls - prescriptive'!D5,"")</f>
        <v/>
      </c>
    </row>
    <row r="56" spans="1:16" customFormat="1" x14ac:dyDescent="0.25">
      <c r="A56" s="199" t="s">
        <v>149</v>
      </c>
      <c r="B56" s="212" t="str">
        <f t="shared" si="3"/>
        <v/>
      </c>
      <c r="C56" s="199">
        <f t="shared" si="0"/>
        <v>0</v>
      </c>
      <c r="D56" s="212" t="str">
        <f>'Controls - prescriptive'!B6</f>
        <v/>
      </c>
      <c r="E56" s="212" t="str">
        <f t="shared" si="5"/>
        <v/>
      </c>
      <c r="F56" s="223" t="str">
        <f>IF(ISNUMBER($D56)=TRUE,'Controls - prescriptive'!I6,"")</f>
        <v/>
      </c>
      <c r="G56" s="212" t="str">
        <f>IF(ISNUMBER($D56)=TRUE,'Controls - prescriptive'!N6,"")</f>
        <v/>
      </c>
      <c r="H56" s="212" t="str">
        <f>IF(ISNUMBER($D56)=TRUE,'Controls - prescriptive'!P6,"")</f>
        <v/>
      </c>
      <c r="I56" s="213" t="str">
        <f>IF(ISNUMBER($D56)=TRUE,IF(AND(Subtotal_Incentive&gt;Value_Max_Incentive,Total_ProjectCost&gt;Value_Max_Incentive),Value_Max_Incentive*('Controls - prescriptive'!M6/Subtotal_Incentive),IF(AND(Subtotal_Incentive&gt;Total_ProjectCost,Total_ProjectCost&lt;Value_Max_Incentive),Total_ProjectCost*('Controls - prescriptive'!M6/Subtotal_Incentive),'Controls - prescriptive'!M6)),"")</f>
        <v/>
      </c>
      <c r="J56" s="214" t="str">
        <f>IF(ISNUMBER($D56)=TRUE,'Controls - prescriptive'!J6,"")</f>
        <v/>
      </c>
      <c r="K56" s="212" t="str" cm="1">
        <f t="array" ref="K56">IF(ISNUMBER($D56)=TRUE,Subtotal_OtherCosts*(J56/SUM(J:J)),"")</f>
        <v/>
      </c>
      <c r="L56" s="215" t="str">
        <f t="shared" si="8"/>
        <v/>
      </c>
      <c r="M56" s="224"/>
      <c r="N56" s="215"/>
      <c r="O56" s="217" t="str">
        <f t="shared" si="7"/>
        <v/>
      </c>
      <c r="P56" s="215" t="str">
        <f>IF(ISNUMBER($D56)=TRUE,'Controls - prescriptive'!D6,"")</f>
        <v/>
      </c>
    </row>
    <row r="57" spans="1:16" customFormat="1" x14ac:dyDescent="0.25">
      <c r="A57" s="199" t="s">
        <v>149</v>
      </c>
      <c r="B57" s="212" t="str">
        <f t="shared" si="3"/>
        <v/>
      </c>
      <c r="C57" s="199">
        <f t="shared" si="0"/>
        <v>0</v>
      </c>
      <c r="D57" s="212" t="str">
        <f>'Controls - prescriptive'!B7</f>
        <v/>
      </c>
      <c r="E57" s="212" t="str">
        <f t="shared" si="5"/>
        <v/>
      </c>
      <c r="F57" s="223" t="str">
        <f>IF(ISNUMBER($D57)=TRUE,'Controls - prescriptive'!I7,"")</f>
        <v/>
      </c>
      <c r="G57" s="212" t="str">
        <f>IF(ISNUMBER($D57)=TRUE,'Controls - prescriptive'!N7,"")</f>
        <v/>
      </c>
      <c r="H57" s="212" t="str">
        <f>IF(ISNUMBER($D57)=TRUE,'Controls - prescriptive'!P7,"")</f>
        <v/>
      </c>
      <c r="I57" s="213" t="str">
        <f>IF(ISNUMBER($D57)=TRUE,IF(AND(Subtotal_Incentive&gt;Value_Max_Incentive,Total_ProjectCost&gt;Value_Max_Incentive),Value_Max_Incentive*('Controls - prescriptive'!M7/Subtotal_Incentive),IF(AND(Subtotal_Incentive&gt;Total_ProjectCost,Total_ProjectCost&lt;Value_Max_Incentive),Total_ProjectCost*('Controls - prescriptive'!M7/Subtotal_Incentive),'Controls - prescriptive'!M7)),"")</f>
        <v/>
      </c>
      <c r="J57" s="214" t="str">
        <f>IF(ISNUMBER($D57)=TRUE,'Controls - prescriptive'!J7,"")</f>
        <v/>
      </c>
      <c r="K57" s="212" t="str" cm="1">
        <f t="array" ref="K57">IF(ISNUMBER($D57)=TRUE,Subtotal_OtherCosts*(J57/SUM(J:J)),"")</f>
        <v/>
      </c>
      <c r="L57" s="215" t="str">
        <f t="shared" si="8"/>
        <v/>
      </c>
      <c r="M57" s="224"/>
      <c r="N57" s="215"/>
      <c r="O57" s="217" t="str">
        <f t="shared" si="7"/>
        <v/>
      </c>
      <c r="P57" s="215" t="str">
        <f>IF(ISNUMBER($D57)=TRUE,'Controls - prescriptive'!D7,"")</f>
        <v/>
      </c>
    </row>
    <row r="58" spans="1:16" customFormat="1" x14ac:dyDescent="0.25">
      <c r="A58" s="199" t="s">
        <v>149</v>
      </c>
      <c r="B58" s="212" t="str">
        <f t="shared" si="3"/>
        <v/>
      </c>
      <c r="C58" s="199">
        <f t="shared" si="0"/>
        <v>0</v>
      </c>
      <c r="D58" s="212" t="str">
        <f>'Controls - prescriptive'!B8</f>
        <v/>
      </c>
      <c r="E58" s="212" t="str">
        <f t="shared" si="5"/>
        <v/>
      </c>
      <c r="F58" s="223" t="str">
        <f>IF(ISNUMBER($D58)=TRUE,'Controls - prescriptive'!I8,"")</f>
        <v/>
      </c>
      <c r="G58" s="212" t="str">
        <f>IF(ISNUMBER($D58)=TRUE,'Controls - prescriptive'!N8,"")</f>
        <v/>
      </c>
      <c r="H58" s="212" t="str">
        <f>IF(ISNUMBER($D58)=TRUE,'Controls - prescriptive'!P8,"")</f>
        <v/>
      </c>
      <c r="I58" s="213" t="str">
        <f>IF(ISNUMBER($D58)=TRUE,IF(AND(Subtotal_Incentive&gt;Value_Max_Incentive,Total_ProjectCost&gt;Value_Max_Incentive),Value_Max_Incentive*('Controls - prescriptive'!M8/Subtotal_Incentive),IF(AND(Subtotal_Incentive&gt;Total_ProjectCost,Total_ProjectCost&lt;Value_Max_Incentive),Total_ProjectCost*('Controls - prescriptive'!M8/Subtotal_Incentive),'Controls - prescriptive'!M8)),"")</f>
        <v/>
      </c>
      <c r="J58" s="214" t="str">
        <f>IF(ISNUMBER($D58)=TRUE,'Controls - prescriptive'!J8,"")</f>
        <v/>
      </c>
      <c r="K58" s="212" t="str" cm="1">
        <f t="array" ref="K58">IF(ISNUMBER($D58)=TRUE,Subtotal_OtherCosts*(J58/SUM(J:J)),"")</f>
        <v/>
      </c>
      <c r="L58" s="215" t="str">
        <f t="shared" si="8"/>
        <v/>
      </c>
      <c r="M58" s="224"/>
      <c r="N58" s="215"/>
      <c r="O58" s="217" t="str">
        <f t="shared" si="7"/>
        <v/>
      </c>
      <c r="P58" s="215" t="str">
        <f>IF(ISNUMBER($D58)=TRUE,'Controls - prescriptive'!D8,"")</f>
        <v/>
      </c>
    </row>
    <row r="59" spans="1:16" customFormat="1" x14ac:dyDescent="0.25">
      <c r="A59" s="199" t="s">
        <v>149</v>
      </c>
      <c r="B59" s="212" t="str">
        <f t="shared" si="3"/>
        <v/>
      </c>
      <c r="C59" s="199">
        <f t="shared" si="0"/>
        <v>0</v>
      </c>
      <c r="D59" s="212" t="str">
        <f>'Controls - prescriptive'!B9</f>
        <v/>
      </c>
      <c r="E59" s="212" t="str">
        <f t="shared" si="5"/>
        <v/>
      </c>
      <c r="F59" s="223" t="str">
        <f>IF(ISNUMBER($D59)=TRUE,'Controls - prescriptive'!I9,"")</f>
        <v/>
      </c>
      <c r="G59" s="212" t="str">
        <f>IF(ISNUMBER($D59)=TRUE,'Controls - prescriptive'!N9,"")</f>
        <v/>
      </c>
      <c r="H59" s="212" t="str">
        <f>IF(ISNUMBER($D59)=TRUE,'Controls - prescriptive'!P9,"")</f>
        <v/>
      </c>
      <c r="I59" s="213" t="str">
        <f>IF(ISNUMBER($D59)=TRUE,IF(AND(Subtotal_Incentive&gt;Value_Max_Incentive,Total_ProjectCost&gt;Value_Max_Incentive),Value_Max_Incentive*('Controls - prescriptive'!M9/Subtotal_Incentive),IF(AND(Subtotal_Incentive&gt;Total_ProjectCost,Total_ProjectCost&lt;Value_Max_Incentive),Total_ProjectCost*('Controls - prescriptive'!M9/Subtotal_Incentive),'Controls - prescriptive'!M9)),"")</f>
        <v/>
      </c>
      <c r="J59" s="214" t="str">
        <f>IF(ISNUMBER($D59)=TRUE,'Controls - prescriptive'!J9,"")</f>
        <v/>
      </c>
      <c r="K59" s="212" t="str" cm="1">
        <f t="array" ref="K59">IF(ISNUMBER($D59)=TRUE,Subtotal_OtherCosts*(J59/SUM(J:J)),"")</f>
        <v/>
      </c>
      <c r="L59" s="215" t="str">
        <f t="shared" si="8"/>
        <v/>
      </c>
      <c r="M59" s="224"/>
      <c r="N59" s="215"/>
      <c r="O59" s="217" t="str">
        <f t="shared" si="7"/>
        <v/>
      </c>
      <c r="P59" s="215" t="str">
        <f>IF(ISNUMBER($D59)=TRUE,'Controls - prescriptive'!D9,"")</f>
        <v/>
      </c>
    </row>
    <row r="60" spans="1:16" customFormat="1" x14ac:dyDescent="0.25">
      <c r="A60" s="199" t="s">
        <v>149</v>
      </c>
      <c r="B60" s="212" t="str">
        <f t="shared" si="3"/>
        <v/>
      </c>
      <c r="C60" s="199">
        <f t="shared" si="0"/>
        <v>0</v>
      </c>
      <c r="D60" s="212" t="str">
        <f>'Controls - prescriptive'!B10</f>
        <v/>
      </c>
      <c r="E60" s="212" t="str">
        <f t="shared" si="5"/>
        <v/>
      </c>
      <c r="F60" s="223" t="str">
        <f>IF(ISNUMBER($D60)=TRUE,'Controls - prescriptive'!I10,"")</f>
        <v/>
      </c>
      <c r="G60" s="212" t="str">
        <f>IF(ISNUMBER($D60)=TRUE,'Controls - prescriptive'!N10,"")</f>
        <v/>
      </c>
      <c r="H60" s="212" t="str">
        <f>IF(ISNUMBER($D60)=TRUE,'Controls - prescriptive'!P10,"")</f>
        <v/>
      </c>
      <c r="I60" s="213" t="str">
        <f>IF(ISNUMBER($D60)=TRUE,IF(AND(Subtotal_Incentive&gt;Value_Max_Incentive,Total_ProjectCost&gt;Value_Max_Incentive),Value_Max_Incentive*('Controls - prescriptive'!M10/Subtotal_Incentive),IF(AND(Subtotal_Incentive&gt;Total_ProjectCost,Total_ProjectCost&lt;Value_Max_Incentive),Total_ProjectCost*('Controls - prescriptive'!M10/Subtotal_Incentive),'Controls - prescriptive'!M10)),"")</f>
        <v/>
      </c>
      <c r="J60" s="214" t="str">
        <f>IF(ISNUMBER($D60)=TRUE,'Controls - prescriptive'!J10,"")</f>
        <v/>
      </c>
      <c r="K60" s="212" t="str" cm="1">
        <f t="array" ref="K60">IF(ISNUMBER($D60)=TRUE,Subtotal_OtherCosts*(J60/SUM(J:J)),"")</f>
        <v/>
      </c>
      <c r="L60" s="215" t="str">
        <f t="shared" si="8"/>
        <v/>
      </c>
      <c r="M60" s="224"/>
      <c r="N60" s="215"/>
      <c r="O60" s="217" t="str">
        <f t="shared" si="7"/>
        <v/>
      </c>
      <c r="P60" s="215" t="str">
        <f>IF(ISNUMBER($D60)=TRUE,'Controls - prescriptive'!D10,"")</f>
        <v/>
      </c>
    </row>
    <row r="61" spans="1:16" customFormat="1" x14ac:dyDescent="0.25">
      <c r="A61" s="199" t="s">
        <v>149</v>
      </c>
      <c r="B61" s="212" t="str">
        <f t="shared" si="3"/>
        <v/>
      </c>
      <c r="C61" s="199">
        <f t="shared" si="0"/>
        <v>0</v>
      </c>
      <c r="D61" s="212" t="str">
        <f>'Controls - prescriptive'!B11</f>
        <v/>
      </c>
      <c r="E61" s="212" t="str">
        <f t="shared" si="5"/>
        <v/>
      </c>
      <c r="F61" s="223" t="str">
        <f>IF(ISNUMBER($D61)=TRUE,'Controls - prescriptive'!I11,"")</f>
        <v/>
      </c>
      <c r="G61" s="212" t="str">
        <f>IF(ISNUMBER($D61)=TRUE,'Controls - prescriptive'!N11,"")</f>
        <v/>
      </c>
      <c r="H61" s="212" t="str">
        <f>IF(ISNUMBER($D61)=TRUE,'Controls - prescriptive'!P11,"")</f>
        <v/>
      </c>
      <c r="I61" s="213" t="str">
        <f>IF(ISNUMBER($D61)=TRUE,IF(AND(Subtotal_Incentive&gt;Value_Max_Incentive,Total_ProjectCost&gt;Value_Max_Incentive),Value_Max_Incentive*('Controls - prescriptive'!M11/Subtotal_Incentive),IF(AND(Subtotal_Incentive&gt;Total_ProjectCost,Total_ProjectCost&lt;Value_Max_Incentive),Total_ProjectCost*('Controls - prescriptive'!M11/Subtotal_Incentive),'Controls - prescriptive'!M11)),"")</f>
        <v/>
      </c>
      <c r="J61" s="214" t="str">
        <f>IF(ISNUMBER($D61)=TRUE,'Controls - prescriptive'!J11,"")</f>
        <v/>
      </c>
      <c r="K61" s="212" t="str" cm="1">
        <f t="array" ref="K61">IF(ISNUMBER($D61)=TRUE,Subtotal_OtherCosts*(J61/SUM(J:J)),"")</f>
        <v/>
      </c>
      <c r="L61" s="215" t="str">
        <f t="shared" si="8"/>
        <v/>
      </c>
      <c r="M61" s="224"/>
      <c r="N61" s="215"/>
      <c r="O61" s="217" t="str">
        <f t="shared" si="7"/>
        <v/>
      </c>
      <c r="P61" s="215" t="str">
        <f>IF(ISNUMBER($D61)=TRUE,'Controls - prescriptive'!D11,"")</f>
        <v/>
      </c>
    </row>
    <row r="62" spans="1:16" customFormat="1" x14ac:dyDescent="0.25">
      <c r="A62" s="199" t="s">
        <v>149</v>
      </c>
      <c r="B62" s="212" t="str">
        <f t="shared" si="3"/>
        <v/>
      </c>
      <c r="C62" s="199">
        <f t="shared" si="0"/>
        <v>0</v>
      </c>
      <c r="D62" s="212" t="str">
        <f>'Controls - prescriptive'!B12</f>
        <v/>
      </c>
      <c r="E62" s="212" t="str">
        <f t="shared" si="5"/>
        <v/>
      </c>
      <c r="F62" s="223" t="str">
        <f>IF(ISNUMBER($D62)=TRUE,'Controls - prescriptive'!I12,"")</f>
        <v/>
      </c>
      <c r="G62" s="212" t="str">
        <f>IF(ISNUMBER($D62)=TRUE,'Controls - prescriptive'!N12,"")</f>
        <v/>
      </c>
      <c r="H62" s="212" t="str">
        <f>IF(ISNUMBER($D62)=TRUE,'Controls - prescriptive'!P12,"")</f>
        <v/>
      </c>
      <c r="I62" s="213" t="str">
        <f>IF(ISNUMBER($D62)=TRUE,IF(AND(Subtotal_Incentive&gt;Value_Max_Incentive,Total_ProjectCost&gt;Value_Max_Incentive),Value_Max_Incentive*('Controls - prescriptive'!M12/Subtotal_Incentive),IF(AND(Subtotal_Incentive&gt;Total_ProjectCost,Total_ProjectCost&lt;Value_Max_Incentive),Total_ProjectCost*('Controls - prescriptive'!M12/Subtotal_Incentive),'Controls - prescriptive'!M12)),"")</f>
        <v/>
      </c>
      <c r="J62" s="214" t="str">
        <f>IF(ISNUMBER($D62)=TRUE,'Controls - prescriptive'!J12,"")</f>
        <v/>
      </c>
      <c r="K62" s="212" t="str" cm="1">
        <f t="array" ref="K62">IF(ISNUMBER($D62)=TRUE,Subtotal_OtherCosts*(J62/SUM(J:J)),"")</f>
        <v/>
      </c>
      <c r="L62" s="215" t="str">
        <f t="shared" si="8"/>
        <v/>
      </c>
      <c r="M62" s="224"/>
      <c r="N62" s="215"/>
      <c r="O62" s="217" t="str">
        <f t="shared" si="7"/>
        <v/>
      </c>
      <c r="P62" s="215" t="str">
        <f>IF(ISNUMBER($D62)=TRUE,'Controls - prescriptive'!D12,"")</f>
        <v/>
      </c>
    </row>
    <row r="63" spans="1:16" customFormat="1" x14ac:dyDescent="0.25">
      <c r="A63" s="199" t="s">
        <v>149</v>
      </c>
      <c r="B63" s="212" t="str">
        <f t="shared" si="3"/>
        <v/>
      </c>
      <c r="C63" s="199">
        <f t="shared" si="0"/>
        <v>0</v>
      </c>
      <c r="D63" s="212" t="str">
        <f>'Controls - prescriptive'!B13</f>
        <v/>
      </c>
      <c r="E63" s="212" t="str">
        <f t="shared" si="5"/>
        <v/>
      </c>
      <c r="F63" s="223" t="str">
        <f>IF(ISNUMBER($D63)=TRUE,'Controls - prescriptive'!I13,"")</f>
        <v/>
      </c>
      <c r="G63" s="212" t="str">
        <f>IF(ISNUMBER($D63)=TRUE,'Controls - prescriptive'!N13,"")</f>
        <v/>
      </c>
      <c r="H63" s="212" t="str">
        <f>IF(ISNUMBER($D63)=TRUE,'Controls - prescriptive'!P13,"")</f>
        <v/>
      </c>
      <c r="I63" s="213" t="str">
        <f>IF(ISNUMBER($D63)=TRUE,IF(AND(Subtotal_Incentive&gt;Value_Max_Incentive,Total_ProjectCost&gt;Value_Max_Incentive),Value_Max_Incentive*('Controls - prescriptive'!M13/Subtotal_Incentive),IF(AND(Subtotal_Incentive&gt;Total_ProjectCost,Total_ProjectCost&lt;Value_Max_Incentive),Total_ProjectCost*('Controls - prescriptive'!M13/Subtotal_Incentive),'Controls - prescriptive'!M13)),"")</f>
        <v/>
      </c>
      <c r="J63" s="214" t="str">
        <f>IF(ISNUMBER($D63)=TRUE,'Controls - prescriptive'!J13,"")</f>
        <v/>
      </c>
      <c r="K63" s="212" t="str" cm="1">
        <f t="array" ref="K63">IF(ISNUMBER($D63)=TRUE,Subtotal_OtherCosts*(J63/SUM(J:J)),"")</f>
        <v/>
      </c>
      <c r="L63" s="215" t="str">
        <f t="shared" si="8"/>
        <v/>
      </c>
      <c r="M63" s="224"/>
      <c r="N63" s="215"/>
      <c r="O63" s="217" t="str">
        <f t="shared" si="7"/>
        <v/>
      </c>
      <c r="P63" s="215" t="str">
        <f>IF(ISNUMBER($D63)=TRUE,'Controls - prescriptive'!D13,"")</f>
        <v/>
      </c>
    </row>
    <row r="64" spans="1:16" customFormat="1" x14ac:dyDescent="0.25">
      <c r="A64" s="199" t="s">
        <v>149</v>
      </c>
      <c r="B64" s="212" t="str">
        <f t="shared" si="3"/>
        <v/>
      </c>
      <c r="C64" s="199">
        <f t="shared" si="0"/>
        <v>0</v>
      </c>
      <c r="D64" s="212" t="str">
        <f>'Controls - prescriptive'!B14</f>
        <v/>
      </c>
      <c r="E64" s="212" t="str">
        <f t="shared" si="5"/>
        <v/>
      </c>
      <c r="F64" s="223" t="str">
        <f>IF(ISNUMBER($D64)=TRUE,'Controls - prescriptive'!I14,"")</f>
        <v/>
      </c>
      <c r="G64" s="212" t="str">
        <f>IF(ISNUMBER($D64)=TRUE,'Controls - prescriptive'!N14,"")</f>
        <v/>
      </c>
      <c r="H64" s="212" t="str">
        <f>IF(ISNUMBER($D64)=TRUE,'Controls - prescriptive'!P14,"")</f>
        <v/>
      </c>
      <c r="I64" s="213" t="str">
        <f>IF(ISNUMBER($D64)=TRUE,IF(AND(Subtotal_Incentive&gt;Value_Max_Incentive,Total_ProjectCost&gt;Value_Max_Incentive),Value_Max_Incentive*('Controls - prescriptive'!M14/Subtotal_Incentive),IF(AND(Subtotal_Incentive&gt;Total_ProjectCost,Total_ProjectCost&lt;Value_Max_Incentive),Total_ProjectCost*('Controls - prescriptive'!M14/Subtotal_Incentive),'Controls - prescriptive'!M14)),"")</f>
        <v/>
      </c>
      <c r="J64" s="214" t="str">
        <f>IF(ISNUMBER($D64)=TRUE,'Controls - prescriptive'!J14,"")</f>
        <v/>
      </c>
      <c r="K64" s="212" t="str" cm="1">
        <f t="array" ref="K64">IF(ISNUMBER($D64)=TRUE,Subtotal_OtherCosts*(J64/SUM(J:J)),"")</f>
        <v/>
      </c>
      <c r="L64" s="215" t="str">
        <f t="shared" si="8"/>
        <v/>
      </c>
      <c r="M64" s="224"/>
      <c r="N64" s="215"/>
      <c r="O64" s="217" t="str">
        <f t="shared" si="7"/>
        <v/>
      </c>
      <c r="P64" s="215" t="str">
        <f>IF(ISNUMBER($D64)=TRUE,'Controls - prescriptive'!D14,"")</f>
        <v/>
      </c>
    </row>
    <row r="65" spans="1:16" customFormat="1" x14ac:dyDescent="0.25">
      <c r="A65" s="199" t="s">
        <v>149</v>
      </c>
      <c r="B65" s="212" t="str">
        <f t="shared" si="3"/>
        <v/>
      </c>
      <c r="C65" s="199">
        <f t="shared" si="0"/>
        <v>0</v>
      </c>
      <c r="D65" s="212" t="str">
        <f>'Controls - prescriptive'!B15</f>
        <v/>
      </c>
      <c r="E65" s="212" t="str">
        <f t="shared" si="5"/>
        <v/>
      </c>
      <c r="F65" s="223" t="str">
        <f>IF(ISNUMBER($D65)=TRUE,'Controls - prescriptive'!I15,"")</f>
        <v/>
      </c>
      <c r="G65" s="212" t="str">
        <f>IF(ISNUMBER($D65)=TRUE,'Controls - prescriptive'!N15,"")</f>
        <v/>
      </c>
      <c r="H65" s="212" t="str">
        <f>IF(ISNUMBER($D65)=TRUE,'Controls - prescriptive'!P15,"")</f>
        <v/>
      </c>
      <c r="I65" s="213" t="str">
        <f>IF(ISNUMBER($D65)=TRUE,IF(AND(Subtotal_Incentive&gt;Value_Max_Incentive,Total_ProjectCost&gt;Value_Max_Incentive),Value_Max_Incentive*('Controls - prescriptive'!M15/Subtotal_Incentive),IF(AND(Subtotal_Incentive&gt;Total_ProjectCost,Total_ProjectCost&lt;Value_Max_Incentive),Total_ProjectCost*('Controls - prescriptive'!M15/Subtotal_Incentive),'Controls - prescriptive'!M15)),"")</f>
        <v/>
      </c>
      <c r="J65" s="214" t="str">
        <f>IF(ISNUMBER($D65)=TRUE,'Controls - prescriptive'!J15,"")</f>
        <v/>
      </c>
      <c r="K65" s="212" t="str" cm="1">
        <f t="array" ref="K65">IF(ISNUMBER($D65)=TRUE,Subtotal_OtherCosts*(J65/SUM(J:J)),"")</f>
        <v/>
      </c>
      <c r="L65" s="215" t="str">
        <f t="shared" si="8"/>
        <v/>
      </c>
      <c r="M65" s="224"/>
      <c r="N65" s="215"/>
      <c r="O65" s="217" t="str">
        <f t="shared" si="7"/>
        <v/>
      </c>
      <c r="P65" s="215" t="str">
        <f>IF(ISNUMBER($D65)=TRUE,'Controls - prescriptive'!D15,"")</f>
        <v/>
      </c>
    </row>
    <row r="66" spans="1:16" customFormat="1" x14ac:dyDescent="0.25">
      <c r="A66" s="199" t="s">
        <v>149</v>
      </c>
      <c r="B66" s="212" t="str">
        <f t="shared" si="3"/>
        <v/>
      </c>
      <c r="C66" s="199">
        <f t="shared" si="0"/>
        <v>0</v>
      </c>
      <c r="D66" s="212" t="str">
        <f>'Controls - prescriptive'!B16</f>
        <v/>
      </c>
      <c r="E66" s="212" t="str">
        <f t="shared" si="5"/>
        <v/>
      </c>
      <c r="F66" s="223" t="str">
        <f>IF(ISNUMBER($D66)=TRUE,'Controls - prescriptive'!I16,"")</f>
        <v/>
      </c>
      <c r="G66" s="212" t="str">
        <f>IF(ISNUMBER($D66)=TRUE,'Controls - prescriptive'!N16,"")</f>
        <v/>
      </c>
      <c r="H66" s="212" t="str">
        <f>IF(ISNUMBER($D66)=TRUE,'Controls - prescriptive'!P16,"")</f>
        <v/>
      </c>
      <c r="I66" s="213" t="str">
        <f>IF(ISNUMBER($D66)=TRUE,IF(AND(Subtotal_Incentive&gt;Value_Max_Incentive,Total_ProjectCost&gt;Value_Max_Incentive),Value_Max_Incentive*('Controls - prescriptive'!M16/Subtotal_Incentive),IF(AND(Subtotal_Incentive&gt;Total_ProjectCost,Total_ProjectCost&lt;Value_Max_Incentive),Total_ProjectCost*('Controls - prescriptive'!M16/Subtotal_Incentive),'Controls - prescriptive'!M16)),"")</f>
        <v/>
      </c>
      <c r="J66" s="214" t="str">
        <f>IF(ISNUMBER($D66)=TRUE,'Controls - prescriptive'!J16,"")</f>
        <v/>
      </c>
      <c r="K66" s="212" t="str" cm="1">
        <f t="array" ref="K66">IF(ISNUMBER($D66)=TRUE,Subtotal_OtherCosts*(J66/SUM(J:J)),"")</f>
        <v/>
      </c>
      <c r="L66" s="215" t="str">
        <f t="shared" si="8"/>
        <v/>
      </c>
      <c r="M66" s="224"/>
      <c r="N66" s="215"/>
      <c r="O66" s="217" t="str">
        <f t="shared" si="7"/>
        <v/>
      </c>
      <c r="P66" s="215" t="str">
        <f>IF(ISNUMBER($D66)=TRUE,'Controls - prescriptive'!D16,"")</f>
        <v/>
      </c>
    </row>
    <row r="67" spans="1:16" customFormat="1" x14ac:dyDescent="0.25">
      <c r="A67" s="199" t="s">
        <v>149</v>
      </c>
      <c r="B67" s="212" t="str">
        <f t="shared" si="3"/>
        <v/>
      </c>
      <c r="C67" s="199">
        <f t="shared" si="0"/>
        <v>0</v>
      </c>
      <c r="D67" s="212" t="str">
        <f>'Controls - prescriptive'!B17</f>
        <v/>
      </c>
      <c r="E67" s="212" t="str">
        <f t="shared" si="5"/>
        <v/>
      </c>
      <c r="F67" s="223" t="str">
        <f>IF(ISNUMBER($D67)=TRUE,'Controls - prescriptive'!I17,"")</f>
        <v/>
      </c>
      <c r="G67" s="212" t="str">
        <f>IF(ISNUMBER($D67)=TRUE,'Controls - prescriptive'!N17,"")</f>
        <v/>
      </c>
      <c r="H67" s="212" t="str">
        <f>IF(ISNUMBER($D67)=TRUE,'Controls - prescriptive'!P17,"")</f>
        <v/>
      </c>
      <c r="I67" s="213" t="str">
        <f>IF(ISNUMBER($D67)=TRUE,IF(AND(Subtotal_Incentive&gt;Value_Max_Incentive,Total_ProjectCost&gt;Value_Max_Incentive),Value_Max_Incentive*('Controls - prescriptive'!M17/Subtotal_Incentive),IF(AND(Subtotal_Incentive&gt;Total_ProjectCost,Total_ProjectCost&lt;Value_Max_Incentive),Total_ProjectCost*('Controls - prescriptive'!M17/Subtotal_Incentive),'Controls - prescriptive'!M17)),"")</f>
        <v/>
      </c>
      <c r="J67" s="214" t="str">
        <f>IF(ISNUMBER($D67)=TRUE,'Controls - prescriptive'!J17,"")</f>
        <v/>
      </c>
      <c r="K67" s="212" t="str" cm="1">
        <f t="array" ref="K67">IF(ISNUMBER($D67)=TRUE,Subtotal_OtherCosts*(J67/SUM(J:J)),"")</f>
        <v/>
      </c>
      <c r="L67" s="215" t="str">
        <f t="shared" si="8"/>
        <v/>
      </c>
      <c r="M67" s="224"/>
      <c r="N67" s="215"/>
      <c r="O67" s="217" t="str">
        <f t="shared" ref="O67:O98" si="9">IF(ISNUMBER($D67)=TRUE,Value_CalcVersion,"")</f>
        <v/>
      </c>
      <c r="P67" s="215" t="str">
        <f>IF(ISNUMBER($D67)=TRUE,'Controls - prescriptive'!D17,"")</f>
        <v/>
      </c>
    </row>
    <row r="68" spans="1:16" customFormat="1" x14ac:dyDescent="0.25">
      <c r="A68" s="199" t="s">
        <v>149</v>
      </c>
      <c r="B68" s="212" t="str">
        <f t="shared" si="3"/>
        <v/>
      </c>
      <c r="C68" s="199">
        <f t="shared" si="0"/>
        <v>0</v>
      </c>
      <c r="D68" s="212" t="str">
        <f>'Controls - prescriptive'!B18</f>
        <v/>
      </c>
      <c r="E68" s="212" t="str">
        <f t="shared" si="5"/>
        <v/>
      </c>
      <c r="F68" s="223" t="str">
        <f>IF(ISNUMBER($D68)=TRUE,'Controls - prescriptive'!I18,"")</f>
        <v/>
      </c>
      <c r="G68" s="212" t="str">
        <f>IF(ISNUMBER($D68)=TRUE,'Controls - prescriptive'!N18,"")</f>
        <v/>
      </c>
      <c r="H68" s="212" t="str">
        <f>IF(ISNUMBER($D68)=TRUE,'Controls - prescriptive'!P18,"")</f>
        <v/>
      </c>
      <c r="I68" s="213" t="str">
        <f>IF(ISNUMBER($D68)=TRUE,IF(AND(Subtotal_Incentive&gt;Value_Max_Incentive,Total_ProjectCost&gt;Value_Max_Incentive),Value_Max_Incentive*('Controls - prescriptive'!M18/Subtotal_Incentive),IF(AND(Subtotal_Incentive&gt;Total_ProjectCost,Total_ProjectCost&lt;Value_Max_Incentive),Total_ProjectCost*('Controls - prescriptive'!M18/Subtotal_Incentive),'Controls - prescriptive'!M18)),"")</f>
        <v/>
      </c>
      <c r="J68" s="214" t="str">
        <f>IF(ISNUMBER($D68)=TRUE,'Controls - prescriptive'!J18,"")</f>
        <v/>
      </c>
      <c r="K68" s="212" t="str" cm="1">
        <f t="array" ref="K68">IF(ISNUMBER($D68)=TRUE,Subtotal_OtherCosts*(J68/SUM(J:J)),"")</f>
        <v/>
      </c>
      <c r="L68" s="215" t="str">
        <f t="shared" si="8"/>
        <v/>
      </c>
      <c r="M68" s="224"/>
      <c r="N68" s="215"/>
      <c r="O68" s="217" t="str">
        <f t="shared" si="9"/>
        <v/>
      </c>
      <c r="P68" s="215" t="str">
        <f>IF(ISNUMBER($D68)=TRUE,'Controls - prescriptive'!D18,"")</f>
        <v/>
      </c>
    </row>
    <row r="69" spans="1:16" customFormat="1" x14ac:dyDescent="0.25">
      <c r="A69" s="199" t="s">
        <v>149</v>
      </c>
      <c r="B69" s="212" t="str">
        <f t="shared" si="3"/>
        <v/>
      </c>
      <c r="C69" s="199">
        <f t="shared" si="0"/>
        <v>0</v>
      </c>
      <c r="D69" s="212" t="str">
        <f>'Controls - prescriptive'!B19</f>
        <v/>
      </c>
      <c r="E69" s="212" t="str">
        <f t="shared" si="5"/>
        <v/>
      </c>
      <c r="F69" s="223" t="str">
        <f>IF(ISNUMBER($D69)=TRUE,'Controls - prescriptive'!I19,"")</f>
        <v/>
      </c>
      <c r="G69" s="212" t="str">
        <f>IF(ISNUMBER($D69)=TRUE,'Controls - prescriptive'!N19,"")</f>
        <v/>
      </c>
      <c r="H69" s="212" t="str">
        <f>IF(ISNUMBER($D69)=TRUE,'Controls - prescriptive'!P19,"")</f>
        <v/>
      </c>
      <c r="I69" s="213" t="str">
        <f>IF(ISNUMBER($D69)=TRUE,IF(AND(Subtotal_Incentive&gt;Value_Max_Incentive,Total_ProjectCost&gt;Value_Max_Incentive),Value_Max_Incentive*('Controls - prescriptive'!M19/Subtotal_Incentive),IF(AND(Subtotal_Incentive&gt;Total_ProjectCost,Total_ProjectCost&lt;Value_Max_Incentive),Total_ProjectCost*('Controls - prescriptive'!M19/Subtotal_Incentive),'Controls - prescriptive'!M19)),"")</f>
        <v/>
      </c>
      <c r="J69" s="214" t="str">
        <f>IF(ISNUMBER($D69)=TRUE,'Controls - prescriptive'!J19,"")</f>
        <v/>
      </c>
      <c r="K69" s="212" t="str" cm="1">
        <f t="array" ref="K69">IF(ISNUMBER($D69)=TRUE,Subtotal_OtherCosts*(J69/SUM(J:J)),"")</f>
        <v/>
      </c>
      <c r="L69" s="215" t="str">
        <f t="shared" si="8"/>
        <v/>
      </c>
      <c r="M69" s="224"/>
      <c r="N69" s="215"/>
      <c r="O69" s="217" t="str">
        <f t="shared" si="9"/>
        <v/>
      </c>
      <c r="P69" s="215" t="str">
        <f>IF(ISNUMBER($D69)=TRUE,'Controls - prescriptive'!D19,"")</f>
        <v/>
      </c>
    </row>
    <row r="70" spans="1:16" customFormat="1" x14ac:dyDescent="0.25">
      <c r="A70" s="199" t="s">
        <v>149</v>
      </c>
      <c r="B70" s="212" t="str">
        <f t="shared" si="3"/>
        <v/>
      </c>
      <c r="C70" s="199">
        <f t="shared" si="0"/>
        <v>0</v>
      </c>
      <c r="D70" s="212" t="str">
        <f>'Controls - prescriptive'!B20</f>
        <v/>
      </c>
      <c r="E70" s="212" t="str">
        <f t="shared" si="5"/>
        <v/>
      </c>
      <c r="F70" s="223" t="str">
        <f>IF(ISNUMBER($D70)=TRUE,'Controls - prescriptive'!I20,"")</f>
        <v/>
      </c>
      <c r="G70" s="212" t="str">
        <f>IF(ISNUMBER($D70)=TRUE,'Controls - prescriptive'!N20,"")</f>
        <v/>
      </c>
      <c r="H70" s="212" t="str">
        <f>IF(ISNUMBER($D70)=TRUE,'Controls - prescriptive'!P20,"")</f>
        <v/>
      </c>
      <c r="I70" s="213" t="str">
        <f>IF(ISNUMBER($D70)=TRUE,IF(AND(Subtotal_Incentive&gt;Value_Max_Incentive,Total_ProjectCost&gt;Value_Max_Incentive),Value_Max_Incentive*('Controls - prescriptive'!M20/Subtotal_Incentive),IF(AND(Subtotal_Incentive&gt;Total_ProjectCost,Total_ProjectCost&lt;Value_Max_Incentive),Total_ProjectCost*('Controls - prescriptive'!M20/Subtotal_Incentive),'Controls - prescriptive'!M20)),"")</f>
        <v/>
      </c>
      <c r="J70" s="214" t="str">
        <f>IF(ISNUMBER($D70)=TRUE,'Controls - prescriptive'!J20,"")</f>
        <v/>
      </c>
      <c r="K70" s="212" t="str" cm="1">
        <f t="array" ref="K70">IF(ISNUMBER($D70)=TRUE,Subtotal_OtherCosts*(J70/SUM(J:J)),"")</f>
        <v/>
      </c>
      <c r="L70" s="215" t="str">
        <f t="shared" si="8"/>
        <v/>
      </c>
      <c r="M70" s="224"/>
      <c r="N70" s="215"/>
      <c r="O70" s="217" t="str">
        <f t="shared" si="9"/>
        <v/>
      </c>
      <c r="P70" s="215" t="str">
        <f>IF(ISNUMBER($D70)=TRUE,'Controls - prescriptive'!D20,"")</f>
        <v/>
      </c>
    </row>
    <row r="71" spans="1:16" customFormat="1" x14ac:dyDescent="0.25">
      <c r="A71" s="199" t="s">
        <v>149</v>
      </c>
      <c r="B71" s="212" t="str">
        <f t="shared" si="3"/>
        <v/>
      </c>
      <c r="C71" s="199">
        <f t="shared" si="0"/>
        <v>0</v>
      </c>
      <c r="D71" s="212" t="str">
        <f>'Controls - prescriptive'!B21</f>
        <v/>
      </c>
      <c r="E71" s="212" t="str">
        <f t="shared" si="5"/>
        <v/>
      </c>
      <c r="F71" s="223" t="str">
        <f>IF(ISNUMBER($D71)=TRUE,'Controls - prescriptive'!I21,"")</f>
        <v/>
      </c>
      <c r="G71" s="212" t="str">
        <f>IF(ISNUMBER($D71)=TRUE,'Controls - prescriptive'!N21,"")</f>
        <v/>
      </c>
      <c r="H71" s="212" t="str">
        <f>IF(ISNUMBER($D71)=TRUE,'Controls - prescriptive'!P21,"")</f>
        <v/>
      </c>
      <c r="I71" s="213" t="str">
        <f>IF(ISNUMBER($D71)=TRUE,IF(AND(Subtotal_Incentive&gt;Value_Max_Incentive,Total_ProjectCost&gt;Value_Max_Incentive),Value_Max_Incentive*('Controls - prescriptive'!M21/Subtotal_Incentive),IF(AND(Subtotal_Incentive&gt;Total_ProjectCost,Total_ProjectCost&lt;Value_Max_Incentive),Total_ProjectCost*('Controls - prescriptive'!M21/Subtotal_Incentive),'Controls - prescriptive'!M21)),"")</f>
        <v/>
      </c>
      <c r="J71" s="214" t="str">
        <f>IF(ISNUMBER($D71)=TRUE,'Controls - prescriptive'!J21,"")</f>
        <v/>
      </c>
      <c r="K71" s="212" t="str" cm="1">
        <f t="array" ref="K71">IF(ISNUMBER($D71)=TRUE,Subtotal_OtherCosts*(J71/SUM(J:J)),"")</f>
        <v/>
      </c>
      <c r="L71" s="215" t="str">
        <f t="shared" si="8"/>
        <v/>
      </c>
      <c r="M71" s="224"/>
      <c r="N71" s="215"/>
      <c r="O71" s="217" t="str">
        <f t="shared" si="9"/>
        <v/>
      </c>
      <c r="P71" s="215" t="str">
        <f>IF(ISNUMBER($D71)=TRUE,'Controls - prescriptive'!D21,"")</f>
        <v/>
      </c>
    </row>
    <row r="72" spans="1:16" customFormat="1" x14ac:dyDescent="0.25">
      <c r="A72" s="199" t="s">
        <v>149</v>
      </c>
      <c r="B72" s="212" t="str">
        <f t="shared" si="3"/>
        <v/>
      </c>
      <c r="C72" s="199">
        <f t="shared" si="0"/>
        <v>0</v>
      </c>
      <c r="D72" s="212" t="str">
        <f>'Controls - prescriptive'!B22</f>
        <v/>
      </c>
      <c r="E72" s="212" t="str">
        <f t="shared" si="5"/>
        <v/>
      </c>
      <c r="F72" s="223" t="str">
        <f>IF(ISNUMBER($D72)=TRUE,'Controls - prescriptive'!I22,"")</f>
        <v/>
      </c>
      <c r="G72" s="212" t="str">
        <f>IF(ISNUMBER($D72)=TRUE,'Controls - prescriptive'!N22,"")</f>
        <v/>
      </c>
      <c r="H72" s="212" t="str">
        <f>IF(ISNUMBER($D72)=TRUE,'Controls - prescriptive'!P22,"")</f>
        <v/>
      </c>
      <c r="I72" s="213" t="str">
        <f>IF(ISNUMBER($D72)=TRUE,IF(AND(Subtotal_Incentive&gt;Value_Max_Incentive,Total_ProjectCost&gt;Value_Max_Incentive),Value_Max_Incentive*('Controls - prescriptive'!M22/Subtotal_Incentive),IF(AND(Subtotal_Incentive&gt;Total_ProjectCost,Total_ProjectCost&lt;Value_Max_Incentive),Total_ProjectCost*('Controls - prescriptive'!M22/Subtotal_Incentive),'Controls - prescriptive'!M22)),"")</f>
        <v/>
      </c>
      <c r="J72" s="214" t="str">
        <f>IF(ISNUMBER($D72)=TRUE,'Controls - prescriptive'!J22,"")</f>
        <v/>
      </c>
      <c r="K72" s="212" t="str" cm="1">
        <f t="array" ref="K72">IF(ISNUMBER($D72)=TRUE,Subtotal_OtherCosts*(J72/SUM(J:J)),"")</f>
        <v/>
      </c>
      <c r="L72" s="215" t="str">
        <f t="shared" si="8"/>
        <v/>
      </c>
      <c r="M72" s="224"/>
      <c r="N72" s="215"/>
      <c r="O72" s="217" t="str">
        <f t="shared" si="9"/>
        <v/>
      </c>
      <c r="P72" s="215" t="str">
        <f>IF(ISNUMBER($D72)=TRUE,'Controls - prescriptive'!D22,"")</f>
        <v/>
      </c>
    </row>
    <row r="73" spans="1:16" customFormat="1" x14ac:dyDescent="0.25">
      <c r="A73" s="199" t="s">
        <v>149</v>
      </c>
      <c r="B73" s="212" t="str">
        <f t="shared" si="3"/>
        <v/>
      </c>
      <c r="C73" s="199">
        <f t="shared" si="0"/>
        <v>0</v>
      </c>
      <c r="D73" s="212" t="str">
        <f>'Controls - prescriptive'!B23</f>
        <v/>
      </c>
      <c r="E73" s="212" t="str">
        <f t="shared" si="5"/>
        <v/>
      </c>
      <c r="F73" s="223" t="str">
        <f>IF(ISNUMBER($D73)=TRUE,'Controls - prescriptive'!I23,"")</f>
        <v/>
      </c>
      <c r="G73" s="212" t="str">
        <f>IF(ISNUMBER($D73)=TRUE,'Controls - prescriptive'!N23,"")</f>
        <v/>
      </c>
      <c r="H73" s="212" t="str">
        <f>IF(ISNUMBER($D73)=TRUE,'Controls - prescriptive'!P23,"")</f>
        <v/>
      </c>
      <c r="I73" s="213" t="str">
        <f>IF(ISNUMBER($D73)=TRUE,IF(AND(Subtotal_Incentive&gt;Value_Max_Incentive,Total_ProjectCost&gt;Value_Max_Incentive),Value_Max_Incentive*('Controls - prescriptive'!M23/Subtotal_Incentive),IF(AND(Subtotal_Incentive&gt;Total_ProjectCost,Total_ProjectCost&lt;Value_Max_Incentive),Total_ProjectCost*('Controls - prescriptive'!M23/Subtotal_Incentive),'Controls - prescriptive'!M23)),"")</f>
        <v/>
      </c>
      <c r="J73" s="214" t="str">
        <f>IF(ISNUMBER($D73)=TRUE,'Controls - prescriptive'!J23,"")</f>
        <v/>
      </c>
      <c r="K73" s="212" t="str" cm="1">
        <f t="array" ref="K73">IF(ISNUMBER($D73)=TRUE,Subtotal_OtherCosts*(J73/SUM(J:J)),"")</f>
        <v/>
      </c>
      <c r="L73" s="215" t="str">
        <f t="shared" si="8"/>
        <v/>
      </c>
      <c r="M73" s="224"/>
      <c r="N73" s="215"/>
      <c r="O73" s="217" t="str">
        <f t="shared" si="9"/>
        <v/>
      </c>
      <c r="P73" s="215" t="str">
        <f>IF(ISNUMBER($D73)=TRUE,'Controls - prescriptive'!D23,"")</f>
        <v/>
      </c>
    </row>
    <row r="74" spans="1:16" customFormat="1" x14ac:dyDescent="0.25">
      <c r="A74" s="199" t="s">
        <v>149</v>
      </c>
      <c r="B74" s="212" t="str">
        <f t="shared" si="3"/>
        <v/>
      </c>
      <c r="C74" s="199">
        <f t="shared" si="0"/>
        <v>0</v>
      </c>
      <c r="D74" s="212" t="str">
        <f>'Controls - prescriptive'!B24</f>
        <v/>
      </c>
      <c r="E74" s="212" t="str">
        <f t="shared" si="5"/>
        <v/>
      </c>
      <c r="F74" s="223" t="str">
        <f>IF(ISNUMBER($D74)=TRUE,'Controls - prescriptive'!I24,"")</f>
        <v/>
      </c>
      <c r="G74" s="212" t="str">
        <f>IF(ISNUMBER($D74)=TRUE,'Controls - prescriptive'!N24,"")</f>
        <v/>
      </c>
      <c r="H74" s="212" t="str">
        <f>IF(ISNUMBER($D74)=TRUE,'Controls - prescriptive'!P24,"")</f>
        <v/>
      </c>
      <c r="I74" s="213" t="str">
        <f>IF(ISNUMBER($D74)=TRUE,IF(AND(Subtotal_Incentive&gt;Value_Max_Incentive,Total_ProjectCost&gt;Value_Max_Incentive),Value_Max_Incentive*('Controls - prescriptive'!M24/Subtotal_Incentive),IF(AND(Subtotal_Incentive&gt;Total_ProjectCost,Total_ProjectCost&lt;Value_Max_Incentive),Total_ProjectCost*('Controls - prescriptive'!M24/Subtotal_Incentive),'Controls - prescriptive'!M24)),"")</f>
        <v/>
      </c>
      <c r="J74" s="214" t="str">
        <f>IF(ISNUMBER($D74)=TRUE,'Controls - prescriptive'!J24,"")</f>
        <v/>
      </c>
      <c r="K74" s="212" t="str" cm="1">
        <f t="array" ref="K74">IF(ISNUMBER($D74)=TRUE,Subtotal_OtherCosts*(J74/SUM(J:J)),"")</f>
        <v/>
      </c>
      <c r="L74" s="215" t="str">
        <f t="shared" si="8"/>
        <v/>
      </c>
      <c r="M74" s="224"/>
      <c r="N74" s="215"/>
      <c r="O74" s="217" t="str">
        <f t="shared" si="9"/>
        <v/>
      </c>
      <c r="P74" s="215" t="str">
        <f>IF(ISNUMBER($D74)=TRUE,'Controls - prescriptive'!D24,"")</f>
        <v/>
      </c>
    </row>
    <row r="75" spans="1:16" customFormat="1" x14ac:dyDescent="0.25">
      <c r="A75" s="199" t="s">
        <v>149</v>
      </c>
      <c r="B75" s="212" t="str">
        <f t="shared" si="3"/>
        <v/>
      </c>
      <c r="C75" s="199">
        <f t="shared" si="0"/>
        <v>0</v>
      </c>
      <c r="D75" s="212" t="str">
        <f>'Controls - prescriptive'!B25</f>
        <v/>
      </c>
      <c r="E75" s="212" t="str">
        <f t="shared" si="5"/>
        <v/>
      </c>
      <c r="F75" s="223" t="str">
        <f>IF(ISNUMBER($D75)=TRUE,'Controls - prescriptive'!I25,"")</f>
        <v/>
      </c>
      <c r="G75" s="212" t="str">
        <f>IF(ISNUMBER($D75)=TRUE,'Controls - prescriptive'!N25,"")</f>
        <v/>
      </c>
      <c r="H75" s="212" t="str">
        <f>IF(ISNUMBER($D75)=TRUE,'Controls - prescriptive'!P25,"")</f>
        <v/>
      </c>
      <c r="I75" s="213" t="str">
        <f>IF(ISNUMBER($D75)=TRUE,IF(AND(Subtotal_Incentive&gt;Value_Max_Incentive,Total_ProjectCost&gt;Value_Max_Incentive),Value_Max_Incentive*('Controls - prescriptive'!M25/Subtotal_Incentive),IF(AND(Subtotal_Incentive&gt;Total_ProjectCost,Total_ProjectCost&lt;Value_Max_Incentive),Total_ProjectCost*('Controls - prescriptive'!M25/Subtotal_Incentive),'Controls - prescriptive'!M25)),"")</f>
        <v/>
      </c>
      <c r="J75" s="214" t="str">
        <f>IF(ISNUMBER($D75)=TRUE,'Controls - prescriptive'!J25,"")</f>
        <v/>
      </c>
      <c r="K75" s="212" t="str" cm="1">
        <f t="array" ref="K75">IF(ISNUMBER($D75)=TRUE,Subtotal_OtherCosts*(J75/SUM(J:J)),"")</f>
        <v/>
      </c>
      <c r="L75" s="215" t="str">
        <f t="shared" si="8"/>
        <v/>
      </c>
      <c r="M75" s="224"/>
      <c r="N75" s="215"/>
      <c r="O75" s="217" t="str">
        <f t="shared" si="9"/>
        <v/>
      </c>
      <c r="P75" s="215" t="str">
        <f>IF(ISNUMBER($D75)=TRUE,'Controls - prescriptive'!D25,"")</f>
        <v/>
      </c>
    </row>
    <row r="76" spans="1:16" customFormat="1" x14ac:dyDescent="0.25">
      <c r="A76" s="199" t="s">
        <v>149</v>
      </c>
      <c r="B76" s="212" t="str">
        <f t="shared" si="3"/>
        <v/>
      </c>
      <c r="C76" s="199">
        <f t="shared" si="0"/>
        <v>0</v>
      </c>
      <c r="D76" s="212" t="str">
        <f>'Controls - prescriptive'!B26</f>
        <v/>
      </c>
      <c r="E76" s="212" t="str">
        <f t="shared" si="5"/>
        <v/>
      </c>
      <c r="F76" s="223" t="str">
        <f>IF(ISNUMBER($D76)=TRUE,'Controls - prescriptive'!I26,"")</f>
        <v/>
      </c>
      <c r="G76" s="212" t="str">
        <f>IF(ISNUMBER($D76)=TRUE,'Controls - prescriptive'!N26,"")</f>
        <v/>
      </c>
      <c r="H76" s="212" t="str">
        <f>IF(ISNUMBER($D76)=TRUE,'Controls - prescriptive'!P26,"")</f>
        <v/>
      </c>
      <c r="I76" s="213" t="str">
        <f>IF(ISNUMBER($D76)=TRUE,IF(AND(Subtotal_Incentive&gt;Value_Max_Incentive,Total_ProjectCost&gt;Value_Max_Incentive),Value_Max_Incentive*('Controls - prescriptive'!M26/Subtotal_Incentive),IF(AND(Subtotal_Incentive&gt;Total_ProjectCost,Total_ProjectCost&lt;Value_Max_Incentive),Total_ProjectCost*('Controls - prescriptive'!M26/Subtotal_Incentive),'Controls - prescriptive'!M26)),"")</f>
        <v/>
      </c>
      <c r="J76" s="214" t="str">
        <f>IF(ISNUMBER($D76)=TRUE,'Controls - prescriptive'!J26,"")</f>
        <v/>
      </c>
      <c r="K76" s="212" t="str" cm="1">
        <f t="array" ref="K76">IF(ISNUMBER($D76)=TRUE,Subtotal_OtherCosts*(J76/SUM(J:J)),"")</f>
        <v/>
      </c>
      <c r="L76" s="215" t="str">
        <f t="shared" si="8"/>
        <v/>
      </c>
      <c r="M76" s="224"/>
      <c r="N76" s="215"/>
      <c r="O76" s="217" t="str">
        <f t="shared" si="9"/>
        <v/>
      </c>
      <c r="P76" s="215" t="str">
        <f>IF(ISNUMBER($D76)=TRUE,'Controls - prescriptive'!D26,"")</f>
        <v/>
      </c>
    </row>
    <row r="77" spans="1:16" customFormat="1" x14ac:dyDescent="0.25">
      <c r="A77" s="199" t="s">
        <v>149</v>
      </c>
      <c r="B77" s="212" t="str">
        <f t="shared" si="3"/>
        <v/>
      </c>
      <c r="C77" s="199">
        <f t="shared" si="0"/>
        <v>0</v>
      </c>
      <c r="D77" s="212" t="str">
        <f>'Controls - prescriptive'!B27</f>
        <v/>
      </c>
      <c r="E77" s="212" t="str">
        <f t="shared" si="5"/>
        <v/>
      </c>
      <c r="F77" s="223" t="str">
        <f>IF(ISNUMBER($D77)=TRUE,'Controls - prescriptive'!I27,"")</f>
        <v/>
      </c>
      <c r="G77" s="212" t="str">
        <f>IF(ISNUMBER($D77)=TRUE,'Controls - prescriptive'!N27,"")</f>
        <v/>
      </c>
      <c r="H77" s="212" t="str">
        <f>IF(ISNUMBER($D77)=TRUE,'Controls - prescriptive'!P27,"")</f>
        <v/>
      </c>
      <c r="I77" s="213" t="str">
        <f>IF(ISNUMBER($D77)=TRUE,IF(AND(Subtotal_Incentive&gt;Value_Max_Incentive,Total_ProjectCost&gt;Value_Max_Incentive),Value_Max_Incentive*('Controls - prescriptive'!M27/Subtotal_Incentive),IF(AND(Subtotal_Incentive&gt;Total_ProjectCost,Total_ProjectCost&lt;Value_Max_Incentive),Total_ProjectCost*('Controls - prescriptive'!M27/Subtotal_Incentive),'Controls - prescriptive'!M27)),"")</f>
        <v/>
      </c>
      <c r="J77" s="214" t="str">
        <f>IF(ISNUMBER($D77)=TRUE,'Controls - prescriptive'!J27,"")</f>
        <v/>
      </c>
      <c r="K77" s="212" t="str" cm="1">
        <f t="array" ref="K77">IF(ISNUMBER($D77)=TRUE,Subtotal_OtherCosts*(J77/SUM(J:J)),"")</f>
        <v/>
      </c>
      <c r="L77" s="215" t="str">
        <f t="shared" si="8"/>
        <v/>
      </c>
      <c r="M77" s="224"/>
      <c r="N77" s="215"/>
      <c r="O77" s="217" t="str">
        <f t="shared" si="9"/>
        <v/>
      </c>
      <c r="P77" s="215" t="str">
        <f>IF(ISNUMBER($D77)=TRUE,'Controls - prescriptive'!D27,"")</f>
        <v/>
      </c>
    </row>
    <row r="78" spans="1:16" customFormat="1" x14ac:dyDescent="0.25">
      <c r="A78" s="199" t="s">
        <v>149</v>
      </c>
      <c r="B78" s="212" t="str">
        <f t="shared" si="3"/>
        <v/>
      </c>
      <c r="C78" s="199">
        <f t="shared" si="0"/>
        <v>0</v>
      </c>
      <c r="D78" s="212" t="str">
        <f>'Controls - prescriptive'!B28</f>
        <v/>
      </c>
      <c r="E78" s="212" t="str">
        <f t="shared" si="5"/>
        <v/>
      </c>
      <c r="F78" s="223" t="str">
        <f>IF(ISNUMBER($D78)=TRUE,'Controls - prescriptive'!I28,"")</f>
        <v/>
      </c>
      <c r="G78" s="212" t="str">
        <f>IF(ISNUMBER($D78)=TRUE,'Controls - prescriptive'!N28,"")</f>
        <v/>
      </c>
      <c r="H78" s="212" t="str">
        <f>IF(ISNUMBER($D78)=TRUE,'Controls - prescriptive'!P28,"")</f>
        <v/>
      </c>
      <c r="I78" s="213" t="str">
        <f>IF(ISNUMBER($D78)=TRUE,IF(AND(Subtotal_Incentive&gt;Value_Max_Incentive,Total_ProjectCost&gt;Value_Max_Incentive),Value_Max_Incentive*('Controls - prescriptive'!M28/Subtotal_Incentive),IF(AND(Subtotal_Incentive&gt;Total_ProjectCost,Total_ProjectCost&lt;Value_Max_Incentive),Total_ProjectCost*('Controls - prescriptive'!M28/Subtotal_Incentive),'Controls - prescriptive'!M28)),"")</f>
        <v/>
      </c>
      <c r="J78" s="214" t="str">
        <f>IF(ISNUMBER($D78)=TRUE,'Controls - prescriptive'!J28,"")</f>
        <v/>
      </c>
      <c r="K78" s="212" t="str" cm="1">
        <f t="array" ref="K78">IF(ISNUMBER($D78)=TRUE,Subtotal_OtherCosts*(J78/SUM(J:J)),"")</f>
        <v/>
      </c>
      <c r="L78" s="215" t="str">
        <f t="shared" si="8"/>
        <v/>
      </c>
      <c r="M78" s="224"/>
      <c r="N78" s="215"/>
      <c r="O78" s="217" t="str">
        <f t="shared" si="9"/>
        <v/>
      </c>
      <c r="P78" s="215" t="str">
        <f>IF(ISNUMBER($D78)=TRUE,'Controls - prescriptive'!D28,"")</f>
        <v/>
      </c>
    </row>
    <row r="79" spans="1:16" customFormat="1" x14ac:dyDescent="0.25">
      <c r="A79" s="5" t="s">
        <v>135</v>
      </c>
      <c r="B79" s="5" t="str">
        <f t="shared" si="3"/>
        <v/>
      </c>
      <c r="C79" s="5">
        <f t="shared" si="0"/>
        <v>0</v>
      </c>
      <c r="D79" s="5" t="str">
        <f>IFERROR(VLOOKUP(VLOOKUP(Custom!I4,'Fixture codes'!$C:$J,2,FALSE),Table_CustomMeasureNames,3,FALSE),"")</f>
        <v/>
      </c>
      <c r="E79" s="5" t="str">
        <f t="shared" si="5"/>
        <v/>
      </c>
      <c r="F79" s="206" t="str">
        <f>IF(ISNUMBER($D79)=TRUE,Custom!M4,"")</f>
        <v/>
      </c>
      <c r="G79" s="5" t="str">
        <f>IF(ISNUMBER($D79)=TRUE,Custom!S4,"")</f>
        <v/>
      </c>
      <c r="H79" s="5" t="str">
        <f>IF(ISNUMBER($D79)=TRUE,Custom!T4,"")</f>
        <v/>
      </c>
      <c r="I79" s="207" t="str">
        <f>IF(ISNUMBER($D79)=TRUE,IF(AND(Subtotal_Incentive&gt;Value_Max_Incentive,Total_ProjectCost&gt;Value_Max_Incentive),Value_Max_Incentive*(Custom!V4/Subtotal_Incentive),IF(AND(Subtotal_Incentive&gt;Total_ProjectCost,Total_ProjectCost&lt;Value_Max_Incentive),Total_ProjectCost*(Custom!V4/Subtotal_Incentive),Custom!V4)),"")</f>
        <v/>
      </c>
      <c r="J79" s="208" t="str">
        <f>IF(ISNUMBER($D79)=TRUE,Custom!R4,"")</f>
        <v/>
      </c>
      <c r="K79" s="5" t="str" cm="1">
        <f t="array" ref="K79">IF(ISNUMBER($D79)=TRUE,Subtotal_OtherCosts*(J79/SUM(J:J)),"")</f>
        <v/>
      </c>
      <c r="L79" s="209" t="str">
        <f>IF(ISNUMBER($D79)=TRUE,Custom!G4,"")</f>
        <v/>
      </c>
      <c r="M79" s="210" t="str">
        <f>IF($D79&lt;&gt;"N/A",Custom!L4,"")</f>
        <v/>
      </c>
      <c r="N79" s="209" t="str">
        <f>IF(ISNUMBER($D79)=TRUE,Custom!O4,"")</f>
        <v/>
      </c>
      <c r="O79" s="211" t="str">
        <f t="shared" si="9"/>
        <v/>
      </c>
      <c r="P79" s="209" t="str">
        <f>IF(ISNUMBER($D79)=TRUE,VLOOKUP(VLOOKUP(Custom!I4,'Fixture codes'!$C:$J,2,FALSE),Table_CustomMeasureNames,2,FALSE),"")</f>
        <v/>
      </c>
    </row>
    <row r="80" spans="1:16" customFormat="1" x14ac:dyDescent="0.25">
      <c r="A80" s="5" t="s">
        <v>135</v>
      </c>
      <c r="B80" s="218" t="str">
        <f t="shared" si="3"/>
        <v/>
      </c>
      <c r="C80" s="5">
        <f t="shared" si="0"/>
        <v>0</v>
      </c>
      <c r="D80" s="5" t="str">
        <f>IFERROR(VLOOKUP(VLOOKUP(Custom!I5,'Fixture codes'!$C:$J,2,FALSE),Table_CustomMeasureNames,3,FALSE),"N/A")</f>
        <v>N/A</v>
      </c>
      <c r="E80" s="218" t="str">
        <f>IF(ISNUMBER($D80)=TRUE,"Yes","")</f>
        <v/>
      </c>
      <c r="F80" s="226" t="str">
        <f>IF(ISNUMBER($D80)=TRUE,Custom!M5,"")</f>
        <v/>
      </c>
      <c r="G80" s="218" t="str">
        <f>IF(ISNUMBER($D80)=TRUE,Custom!S5,"")</f>
        <v/>
      </c>
      <c r="H80" s="218" t="str">
        <f>IF(ISNUMBER($D80)=TRUE,Custom!T5,"")</f>
        <v/>
      </c>
      <c r="I80" s="219" t="str">
        <f>IF(ISNUMBER($D80)=TRUE,IF(AND(Subtotal_Incentive&gt;Value_Max_Incentive,Total_ProjectCost&gt;Value_Max_Incentive),Value_Max_Incentive*(Custom!V5/Subtotal_Incentive),IF(AND(Subtotal_Incentive&gt;Total_ProjectCost,Total_ProjectCost&lt;Value_Max_Incentive),Total_ProjectCost*(Custom!V5/Subtotal_Incentive),Custom!V5)),"")</f>
        <v/>
      </c>
      <c r="J80" s="220" t="str">
        <f>IF(ISNUMBER($D80)=TRUE,Custom!R5,"")</f>
        <v/>
      </c>
      <c r="K80" s="218" t="str" cm="1">
        <f t="array" ref="K80">IF(ISNUMBER($D80)=TRUE,Subtotal_OtherCosts*(J80/SUM(J:J)),"")</f>
        <v/>
      </c>
      <c r="L80" s="221" t="str">
        <f>IF(ISNUMBER($D80)=TRUE,Custom!G5,"")</f>
        <v/>
      </c>
      <c r="M80" s="227" t="str">
        <f>IF($D80&lt;&gt;"N/A",Custom!L5,"")</f>
        <v/>
      </c>
      <c r="N80" s="221" t="str">
        <f>IF(ISNUMBER($D80)=TRUE,Custom!O5,"")</f>
        <v/>
      </c>
      <c r="O80" s="222" t="str">
        <f t="shared" si="9"/>
        <v/>
      </c>
      <c r="P80" s="221" t="str">
        <f>IF(ISNUMBER($D80)=TRUE,VLOOKUP(VLOOKUP(Custom!I5,'Fixture codes'!$C:$J,2,FALSE),Table_CustomMeasureNames,2,FALSE),"")</f>
        <v/>
      </c>
    </row>
    <row r="81" spans="1:16" customFormat="1" x14ac:dyDescent="0.25">
      <c r="A81" s="5" t="s">
        <v>135</v>
      </c>
      <c r="B81" s="218" t="str">
        <f t="shared" si="3"/>
        <v/>
      </c>
      <c r="C81" s="5">
        <f t="shared" si="0"/>
        <v>0</v>
      </c>
      <c r="D81" s="5" t="str">
        <f>IFERROR(VLOOKUP(VLOOKUP(Custom!I6,'Fixture codes'!$C:$J,2,FALSE),Table_CustomMeasureNames,3,FALSE),"N/A")</f>
        <v>N/A</v>
      </c>
      <c r="E81" s="218" t="str">
        <f t="shared" si="5"/>
        <v/>
      </c>
      <c r="F81" s="226" t="str">
        <f>IF(ISNUMBER($D81)=TRUE,Custom!M6,"")</f>
        <v/>
      </c>
      <c r="G81" s="218" t="str">
        <f>IF(ISNUMBER($D81)=TRUE,Custom!S6,"")</f>
        <v/>
      </c>
      <c r="H81" s="218" t="str">
        <f>IF(ISNUMBER($D81)=TRUE,Custom!T6,"")</f>
        <v/>
      </c>
      <c r="I81" s="219" t="str">
        <f>IF(ISNUMBER($D81)=TRUE,IF(AND(Subtotal_Incentive&gt;Value_Max_Incentive,Total_ProjectCost&gt;Value_Max_Incentive),Value_Max_Incentive*(Custom!V6/Subtotal_Incentive),IF(AND(Subtotal_Incentive&gt;Total_ProjectCost,Total_ProjectCost&lt;Value_Max_Incentive),Total_ProjectCost*(Custom!V6/Subtotal_Incentive),Custom!V6)),"")</f>
        <v/>
      </c>
      <c r="J81" s="220" t="str">
        <f>IF(ISNUMBER($D81)=TRUE,Custom!R6,"")</f>
        <v/>
      </c>
      <c r="K81" s="218" t="str" cm="1">
        <f t="array" ref="K81">IF(ISNUMBER($D81)=TRUE,Subtotal_OtherCosts*(J81/SUM(J:J)),"")</f>
        <v/>
      </c>
      <c r="L81" s="221" t="str">
        <f>IF(ISNUMBER($D81)=TRUE,Custom!G6,"")</f>
        <v/>
      </c>
      <c r="M81" s="227" t="str">
        <f>IF($D81&lt;&gt;"N/A",Custom!L6,"")</f>
        <v/>
      </c>
      <c r="N81" s="221" t="str">
        <f>IF(ISNUMBER($D81)=TRUE,Custom!O6,"")</f>
        <v/>
      </c>
      <c r="O81" s="222" t="str">
        <f t="shared" si="9"/>
        <v/>
      </c>
      <c r="P81" s="221" t="str">
        <f>IF(ISNUMBER($D81)=TRUE,VLOOKUP(VLOOKUP(Custom!I6,'Fixture codes'!$C:$J,2,FALSE),Table_CustomMeasureNames,2,FALSE),"")</f>
        <v/>
      </c>
    </row>
    <row r="82" spans="1:16" customFormat="1" x14ac:dyDescent="0.25">
      <c r="A82" s="5" t="s">
        <v>135</v>
      </c>
      <c r="B82" s="218" t="str">
        <f t="shared" si="3"/>
        <v/>
      </c>
      <c r="C82" s="5">
        <f t="shared" si="0"/>
        <v>0</v>
      </c>
      <c r="D82" s="5" t="str">
        <f>IFERROR(VLOOKUP(VLOOKUP(Custom!I7,'Fixture codes'!$C:$J,2,FALSE),Table_CustomMeasureNames,3,FALSE),"N/A")</f>
        <v>N/A</v>
      </c>
      <c r="E82" s="218" t="str">
        <f t="shared" si="5"/>
        <v/>
      </c>
      <c r="F82" s="226" t="str">
        <f>IF(ISNUMBER($D82)=TRUE,Custom!M7,"")</f>
        <v/>
      </c>
      <c r="G82" s="218" t="str">
        <f>IF(ISNUMBER($D82)=TRUE,Custom!S7,"")</f>
        <v/>
      </c>
      <c r="H82" s="218" t="str">
        <f>IF(ISNUMBER($D82)=TRUE,Custom!T7,"")</f>
        <v/>
      </c>
      <c r="I82" s="219" t="str">
        <f>IF(ISNUMBER($D82)=TRUE,IF(AND(Subtotal_Incentive&gt;Value_Max_Incentive,Total_ProjectCost&gt;Value_Max_Incentive),Value_Max_Incentive*(Custom!V7/Subtotal_Incentive),IF(AND(Subtotal_Incentive&gt;Total_ProjectCost,Total_ProjectCost&lt;Value_Max_Incentive),Total_ProjectCost*(Custom!V7/Subtotal_Incentive),Custom!V7)),"")</f>
        <v/>
      </c>
      <c r="J82" s="220" t="str">
        <f>IF(ISNUMBER($D82)=TRUE,Custom!R7,"")</f>
        <v/>
      </c>
      <c r="K82" s="218" t="str" cm="1">
        <f t="array" ref="K82">IF(ISNUMBER($D82)=TRUE,Subtotal_OtherCosts*(J82/SUM(J:J)),"")</f>
        <v/>
      </c>
      <c r="L82" s="221" t="str">
        <f>IF(ISNUMBER($D82)=TRUE,Custom!G7,"")</f>
        <v/>
      </c>
      <c r="M82" s="227" t="str">
        <f>IF($D82&lt;&gt;"N/A",Custom!L7,"")</f>
        <v/>
      </c>
      <c r="N82" s="221" t="str">
        <f>IF(ISNUMBER($D82)=TRUE,Custom!O7,"")</f>
        <v/>
      </c>
      <c r="O82" s="222" t="str">
        <f t="shared" si="9"/>
        <v/>
      </c>
      <c r="P82" s="221" t="str">
        <f>IF(ISNUMBER($D82)=TRUE,VLOOKUP(VLOOKUP(Custom!I7,'Fixture codes'!$C:$J,2,FALSE),Table_CustomMeasureNames,2,FALSE),"")</f>
        <v/>
      </c>
    </row>
    <row r="83" spans="1:16" customFormat="1" x14ac:dyDescent="0.25">
      <c r="A83" s="5" t="s">
        <v>135</v>
      </c>
      <c r="B83" s="218" t="str">
        <f t="shared" si="3"/>
        <v/>
      </c>
      <c r="C83" s="5">
        <f t="shared" si="0"/>
        <v>0</v>
      </c>
      <c r="D83" s="5" t="str">
        <f>IFERROR(VLOOKUP(VLOOKUP(Custom!I8,'Fixture codes'!$C:$J,2,FALSE),Table_CustomMeasureNames,3,FALSE),"N/A")</f>
        <v>N/A</v>
      </c>
      <c r="E83" s="218" t="str">
        <f t="shared" si="5"/>
        <v/>
      </c>
      <c r="F83" s="226" t="str">
        <f>IF(ISNUMBER($D83)=TRUE,Custom!M8,"")</f>
        <v/>
      </c>
      <c r="G83" s="218" t="str">
        <f>IF(ISNUMBER($D83)=TRUE,Custom!S8,"")</f>
        <v/>
      </c>
      <c r="H83" s="218" t="str">
        <f>IF(ISNUMBER($D83)=TRUE,Custom!T8,"")</f>
        <v/>
      </c>
      <c r="I83" s="219" t="str">
        <f>IF(ISNUMBER($D83)=TRUE,IF(AND(Subtotal_Incentive&gt;Value_Max_Incentive,Total_ProjectCost&gt;Value_Max_Incentive),Value_Max_Incentive*(Custom!V8/Subtotal_Incentive),IF(AND(Subtotal_Incentive&gt;Total_ProjectCost,Total_ProjectCost&lt;Value_Max_Incentive),Total_ProjectCost*(Custom!V8/Subtotal_Incentive),Custom!V8)),"")</f>
        <v/>
      </c>
      <c r="J83" s="220" t="str">
        <f>IF(ISNUMBER($D83)=TRUE,Custom!R8,"")</f>
        <v/>
      </c>
      <c r="K83" s="218" t="str" cm="1">
        <f t="array" ref="K83">IF(ISNUMBER($D83)=TRUE,Subtotal_OtherCosts*(J83/SUM(J:J)),"")</f>
        <v/>
      </c>
      <c r="L83" s="221" t="str">
        <f>IF(ISNUMBER($D83)=TRUE,Custom!G8,"")</f>
        <v/>
      </c>
      <c r="M83" s="227" t="str">
        <f>IF($D83&lt;&gt;"N/A",Custom!L8,"")</f>
        <v/>
      </c>
      <c r="N83" s="221" t="str">
        <f>IF(ISNUMBER($D83)=TRUE,Custom!O8,"")</f>
        <v/>
      </c>
      <c r="O83" s="222" t="str">
        <f t="shared" si="9"/>
        <v/>
      </c>
      <c r="P83" s="221" t="str">
        <f>IF(ISNUMBER($D83)=TRUE,VLOOKUP(VLOOKUP(Custom!I8,'Fixture codes'!$C:$J,2,FALSE),Table_CustomMeasureNames,2,FALSE),"")</f>
        <v/>
      </c>
    </row>
    <row r="84" spans="1:16" customFormat="1" x14ac:dyDescent="0.25">
      <c r="A84" s="5" t="s">
        <v>135</v>
      </c>
      <c r="B84" s="218" t="str">
        <f t="shared" si="3"/>
        <v/>
      </c>
      <c r="C84" s="5">
        <f t="shared" si="0"/>
        <v>0</v>
      </c>
      <c r="D84" s="5" t="str">
        <f>IFERROR(VLOOKUP(VLOOKUP(Custom!I9,'Fixture codes'!$C:$J,2,FALSE),Table_CustomMeasureNames,3,FALSE),"N/A")</f>
        <v>N/A</v>
      </c>
      <c r="E84" s="218" t="str">
        <f t="shared" si="5"/>
        <v/>
      </c>
      <c r="F84" s="226" t="str">
        <f>IF(ISNUMBER($D84)=TRUE,Custom!M9,"")</f>
        <v/>
      </c>
      <c r="G84" s="218" t="str">
        <f>IF(ISNUMBER($D84)=TRUE,Custom!S9,"")</f>
        <v/>
      </c>
      <c r="H84" s="218" t="str">
        <f>IF(ISNUMBER($D84)=TRUE,Custom!T9,"")</f>
        <v/>
      </c>
      <c r="I84" s="219" t="str">
        <f>IF(ISNUMBER($D84)=TRUE,IF(AND(Subtotal_Incentive&gt;Value_Max_Incentive,Total_ProjectCost&gt;Value_Max_Incentive),Value_Max_Incentive*(Custom!V9/Subtotal_Incentive),IF(AND(Subtotal_Incentive&gt;Total_ProjectCost,Total_ProjectCost&lt;Value_Max_Incentive),Total_ProjectCost*(Custom!V9/Subtotal_Incentive),Custom!V9)),"")</f>
        <v/>
      </c>
      <c r="J84" s="220" t="str">
        <f>IF(ISNUMBER($D84)=TRUE,Custom!R9,"")</f>
        <v/>
      </c>
      <c r="K84" s="218" t="str" cm="1">
        <f t="array" ref="K84">IF(ISNUMBER($D84)=TRUE,Subtotal_OtherCosts*(J84/SUM(J:J)),"")</f>
        <v/>
      </c>
      <c r="L84" s="221" t="str">
        <f>IF(ISNUMBER($D84)=TRUE,Custom!G9,"")</f>
        <v/>
      </c>
      <c r="M84" s="227" t="str">
        <f>IF($D84&lt;&gt;"N/A",Custom!L9,"")</f>
        <v/>
      </c>
      <c r="N84" s="221" t="str">
        <f>IF(ISNUMBER($D84)=TRUE,Custom!O9,"")</f>
        <v/>
      </c>
      <c r="O84" s="222" t="str">
        <f t="shared" si="9"/>
        <v/>
      </c>
      <c r="P84" s="221" t="str">
        <f>IF(ISNUMBER($D84)=TRUE,VLOOKUP(VLOOKUP(Custom!I9,'Fixture codes'!$C:$J,2,FALSE),Table_CustomMeasureNames,2,FALSE),"")</f>
        <v/>
      </c>
    </row>
    <row r="85" spans="1:16" customFormat="1" x14ac:dyDescent="0.25">
      <c r="A85" s="5" t="s">
        <v>135</v>
      </c>
      <c r="B85" s="218" t="str">
        <f t="shared" si="3"/>
        <v/>
      </c>
      <c r="C85" s="5">
        <f t="shared" si="0"/>
        <v>0</v>
      </c>
      <c r="D85" s="5" t="str">
        <f>IFERROR(VLOOKUP(VLOOKUP(Custom!I10,'Fixture codes'!$C:$J,2,FALSE),Table_CustomMeasureNames,3,FALSE),"N/A")</f>
        <v>N/A</v>
      </c>
      <c r="E85" s="218" t="str">
        <f t="shared" si="5"/>
        <v/>
      </c>
      <c r="F85" s="226" t="str">
        <f>IF(ISNUMBER($D85)=TRUE,Custom!M10,"")</f>
        <v/>
      </c>
      <c r="G85" s="218" t="str">
        <f>IF(ISNUMBER($D85)=TRUE,Custom!S10,"")</f>
        <v/>
      </c>
      <c r="H85" s="218" t="str">
        <f>IF(ISNUMBER($D85)=TRUE,Custom!T10,"")</f>
        <v/>
      </c>
      <c r="I85" s="219" t="str">
        <f>IF(ISNUMBER($D85)=TRUE,IF(AND(Subtotal_Incentive&gt;Value_Max_Incentive,Total_ProjectCost&gt;Value_Max_Incentive),Value_Max_Incentive*(Custom!V10/Subtotal_Incentive),IF(AND(Subtotal_Incentive&gt;Total_ProjectCost,Total_ProjectCost&lt;Value_Max_Incentive),Total_ProjectCost*(Custom!V10/Subtotal_Incentive),Custom!V10)),"")</f>
        <v/>
      </c>
      <c r="J85" s="220" t="str">
        <f>IF(ISNUMBER($D85)=TRUE,Custom!R10,"")</f>
        <v/>
      </c>
      <c r="K85" s="218" t="str" cm="1">
        <f t="array" ref="K85">IF(ISNUMBER($D85)=TRUE,Subtotal_OtherCosts*(J85/SUM(J:J)),"")</f>
        <v/>
      </c>
      <c r="L85" s="221" t="str">
        <f>IF(ISNUMBER($D85)=TRUE,Custom!G10,"")</f>
        <v/>
      </c>
      <c r="M85" s="227" t="str">
        <f>IF($D85&lt;&gt;"N/A",Custom!L10,"")</f>
        <v/>
      </c>
      <c r="N85" s="221" t="str">
        <f>IF(ISNUMBER($D85)=TRUE,Custom!O10,"")</f>
        <v/>
      </c>
      <c r="O85" s="222" t="str">
        <f t="shared" si="9"/>
        <v/>
      </c>
      <c r="P85" s="221" t="str">
        <f>IF(ISNUMBER($D85)=TRUE,VLOOKUP(VLOOKUP(Custom!I10,'Fixture codes'!$C:$J,2,FALSE),Table_CustomMeasureNames,2,FALSE),"")</f>
        <v/>
      </c>
    </row>
    <row r="86" spans="1:16" customFormat="1" x14ac:dyDescent="0.25">
      <c r="A86" s="5" t="s">
        <v>135</v>
      </c>
      <c r="B86" s="218" t="str">
        <f t="shared" si="3"/>
        <v/>
      </c>
      <c r="C86" s="5">
        <f t="shared" si="0"/>
        <v>0</v>
      </c>
      <c r="D86" s="5" t="str">
        <f>IFERROR(VLOOKUP(VLOOKUP(Custom!I11,'Fixture codes'!$C:$J,2,FALSE),Table_CustomMeasureNames,3,FALSE),"N/A")</f>
        <v>N/A</v>
      </c>
      <c r="E86" s="218" t="str">
        <f t="shared" si="5"/>
        <v/>
      </c>
      <c r="F86" s="226" t="str">
        <f>IF(ISNUMBER($D86)=TRUE,Custom!M11,"")</f>
        <v/>
      </c>
      <c r="G86" s="218" t="str">
        <f>IF(ISNUMBER($D86)=TRUE,Custom!S11,"")</f>
        <v/>
      </c>
      <c r="H86" s="218" t="str">
        <f>IF(ISNUMBER($D86)=TRUE,Custom!T11,"")</f>
        <v/>
      </c>
      <c r="I86" s="219" t="str">
        <f>IF(ISNUMBER($D86)=TRUE,IF(AND(Subtotal_Incentive&gt;Value_Max_Incentive,Total_ProjectCost&gt;Value_Max_Incentive),Value_Max_Incentive*(Custom!V11/Subtotal_Incentive),IF(AND(Subtotal_Incentive&gt;Total_ProjectCost,Total_ProjectCost&lt;Value_Max_Incentive),Total_ProjectCost*(Custom!V11/Subtotal_Incentive),Custom!V11)),"")</f>
        <v/>
      </c>
      <c r="J86" s="220" t="str">
        <f>IF(ISNUMBER($D86)=TRUE,Custom!R11,"")</f>
        <v/>
      </c>
      <c r="K86" s="218" t="str" cm="1">
        <f t="array" ref="K86">IF(ISNUMBER($D86)=TRUE,Subtotal_OtherCosts*(J86/SUM(J:J)),"")</f>
        <v/>
      </c>
      <c r="L86" s="221" t="str">
        <f>IF(ISNUMBER($D86)=TRUE,Custom!G11,"")</f>
        <v/>
      </c>
      <c r="M86" s="227" t="str">
        <f>IF($D86&lt;&gt;"N/A",Custom!L11,"")</f>
        <v/>
      </c>
      <c r="N86" s="221" t="str">
        <f>IF(ISNUMBER($D86)=TRUE,Custom!O11,"")</f>
        <v/>
      </c>
      <c r="O86" s="222" t="str">
        <f t="shared" si="9"/>
        <v/>
      </c>
      <c r="P86" s="221" t="str">
        <f>IF(ISNUMBER($D86)=TRUE,VLOOKUP(VLOOKUP(Custom!I11,'Fixture codes'!$C:$J,2,FALSE),Table_CustomMeasureNames,2,FALSE),"")</f>
        <v/>
      </c>
    </row>
    <row r="87" spans="1:16" customFormat="1" x14ac:dyDescent="0.25">
      <c r="A87" s="5" t="s">
        <v>135</v>
      </c>
      <c r="B87" s="218" t="str">
        <f t="shared" si="3"/>
        <v/>
      </c>
      <c r="C87" s="5">
        <f t="shared" ref="C87:C150" si="10">Input_ProjectNumber</f>
        <v>0</v>
      </c>
      <c r="D87" s="5" t="str">
        <f>IFERROR(VLOOKUP(VLOOKUP(Custom!I12,'Fixture codes'!$C:$J,2,FALSE),Table_CustomMeasureNames,3,FALSE),"N/A")</f>
        <v>N/A</v>
      </c>
      <c r="E87" s="218" t="str">
        <f t="shared" si="5"/>
        <v/>
      </c>
      <c r="F87" s="226" t="str">
        <f>IF(ISNUMBER($D87)=TRUE,Custom!M12,"")</f>
        <v/>
      </c>
      <c r="G87" s="218" t="str">
        <f>IF(ISNUMBER($D87)=TRUE,Custom!S12,"")</f>
        <v/>
      </c>
      <c r="H87" s="218" t="str">
        <f>IF(ISNUMBER($D87)=TRUE,Custom!T12,"")</f>
        <v/>
      </c>
      <c r="I87" s="219" t="str">
        <f>IF(ISNUMBER($D87)=TRUE,IF(AND(Subtotal_Incentive&gt;Value_Max_Incentive,Total_ProjectCost&gt;Value_Max_Incentive),Value_Max_Incentive*(Custom!V12/Subtotal_Incentive),IF(AND(Subtotal_Incentive&gt;Total_ProjectCost,Total_ProjectCost&lt;Value_Max_Incentive),Total_ProjectCost*(Custom!V12/Subtotal_Incentive),Custom!V12)),"")</f>
        <v/>
      </c>
      <c r="J87" s="220" t="str">
        <f>IF(ISNUMBER($D87)=TRUE,Custom!R12,"")</f>
        <v/>
      </c>
      <c r="K87" s="218" t="str" cm="1">
        <f t="array" ref="K87">IF(ISNUMBER($D87)=TRUE,Subtotal_OtherCosts*(J87/SUM(J:J)),"")</f>
        <v/>
      </c>
      <c r="L87" s="221" t="str">
        <f>IF(ISNUMBER($D87)=TRUE,Custom!G12,"")</f>
        <v/>
      </c>
      <c r="M87" s="227" t="str">
        <f>IF($D87&lt;&gt;"N/A",Custom!L12,"")</f>
        <v/>
      </c>
      <c r="N87" s="221" t="str">
        <f>IF(ISNUMBER($D87)=TRUE,Custom!O12,"")</f>
        <v/>
      </c>
      <c r="O87" s="222" t="str">
        <f t="shared" si="9"/>
        <v/>
      </c>
      <c r="P87" s="221" t="str">
        <f>IF(ISNUMBER($D87)=TRUE,VLOOKUP(VLOOKUP(Custom!I12,'Fixture codes'!$C:$J,2,FALSE),Table_CustomMeasureNames,2,FALSE),"")</f>
        <v/>
      </c>
    </row>
    <row r="88" spans="1:16" customFormat="1" x14ac:dyDescent="0.25">
      <c r="A88" s="5" t="s">
        <v>135</v>
      </c>
      <c r="B88" s="218" t="str">
        <f t="shared" si="3"/>
        <v/>
      </c>
      <c r="C88" s="5">
        <f t="shared" si="10"/>
        <v>0</v>
      </c>
      <c r="D88" s="5" t="str">
        <f>IFERROR(VLOOKUP(VLOOKUP(Custom!I13,'Fixture codes'!$C:$J,2,FALSE),Table_CustomMeasureNames,3,FALSE),"N/A")</f>
        <v>N/A</v>
      </c>
      <c r="E88" s="218" t="str">
        <f t="shared" si="5"/>
        <v/>
      </c>
      <c r="F88" s="226" t="str">
        <f>IF(ISNUMBER($D88)=TRUE,Custom!M13,"")</f>
        <v/>
      </c>
      <c r="G88" s="218" t="str">
        <f>IF(ISNUMBER($D88)=TRUE,Custom!S13,"")</f>
        <v/>
      </c>
      <c r="H88" s="218" t="str">
        <f>IF(ISNUMBER($D88)=TRUE,Custom!T13,"")</f>
        <v/>
      </c>
      <c r="I88" s="219" t="str">
        <f>IF(ISNUMBER($D88)=TRUE,IF(AND(Subtotal_Incentive&gt;Value_Max_Incentive,Total_ProjectCost&gt;Value_Max_Incentive),Value_Max_Incentive*(Custom!V13/Subtotal_Incentive),IF(AND(Subtotal_Incentive&gt;Total_ProjectCost,Total_ProjectCost&lt;Value_Max_Incentive),Total_ProjectCost*(Custom!V13/Subtotal_Incentive),Custom!V13)),"")</f>
        <v/>
      </c>
      <c r="J88" s="220" t="str">
        <f>IF(ISNUMBER($D88)=TRUE,Custom!R13,"")</f>
        <v/>
      </c>
      <c r="K88" s="218" t="str" cm="1">
        <f t="array" ref="K88">IF(ISNUMBER($D88)=TRUE,Subtotal_OtherCosts*(J88/SUM(J:J)),"")</f>
        <v/>
      </c>
      <c r="L88" s="221" t="str">
        <f>IF(ISNUMBER($D88)=TRUE,Custom!G13,"")</f>
        <v/>
      </c>
      <c r="M88" s="227" t="str">
        <f>IF($D88&lt;&gt;"N/A",Custom!L13,"")</f>
        <v/>
      </c>
      <c r="N88" s="221" t="str">
        <f>IF(ISNUMBER($D88)=TRUE,Custom!O13,"")</f>
        <v/>
      </c>
      <c r="O88" s="222" t="str">
        <f t="shared" si="9"/>
        <v/>
      </c>
      <c r="P88" s="221" t="str">
        <f>IF(ISNUMBER($D88)=TRUE,VLOOKUP(VLOOKUP(Custom!I13,'Fixture codes'!$C:$J,2,FALSE),Table_CustomMeasureNames,2,FALSE),"")</f>
        <v/>
      </c>
    </row>
    <row r="89" spans="1:16" customFormat="1" x14ac:dyDescent="0.25">
      <c r="A89" s="5" t="s">
        <v>135</v>
      </c>
      <c r="B89" s="218" t="str">
        <f t="shared" si="3"/>
        <v/>
      </c>
      <c r="C89" s="5">
        <f t="shared" si="10"/>
        <v>0</v>
      </c>
      <c r="D89" s="5" t="str">
        <f>IFERROR(VLOOKUP(VLOOKUP(Custom!I14,'Fixture codes'!$C:$J,2,FALSE),Table_CustomMeasureNames,3,FALSE),"N/A")</f>
        <v>N/A</v>
      </c>
      <c r="E89" s="218" t="str">
        <f t="shared" si="5"/>
        <v/>
      </c>
      <c r="F89" s="226" t="str">
        <f>IF(ISNUMBER($D89)=TRUE,Custom!M14,"")</f>
        <v/>
      </c>
      <c r="G89" s="218" t="str">
        <f>IF(ISNUMBER($D89)=TRUE,Custom!S14,"")</f>
        <v/>
      </c>
      <c r="H89" s="218" t="str">
        <f>IF(ISNUMBER($D89)=TRUE,Custom!T14,"")</f>
        <v/>
      </c>
      <c r="I89" s="219" t="str">
        <f>IF(ISNUMBER($D89)=TRUE,IF(AND(Subtotal_Incentive&gt;Value_Max_Incentive,Total_ProjectCost&gt;Value_Max_Incentive),Value_Max_Incentive*(Custom!V14/Subtotal_Incentive),IF(AND(Subtotal_Incentive&gt;Total_ProjectCost,Total_ProjectCost&lt;Value_Max_Incentive),Total_ProjectCost*(Custom!V14/Subtotal_Incentive),Custom!V14)),"")</f>
        <v/>
      </c>
      <c r="J89" s="220" t="str">
        <f>IF(ISNUMBER($D89)=TRUE,Custom!R14,"")</f>
        <v/>
      </c>
      <c r="K89" s="218" t="str" cm="1">
        <f t="array" ref="K89">IF(ISNUMBER($D89)=TRUE,Subtotal_OtherCosts*(J89/SUM(J:J)),"")</f>
        <v/>
      </c>
      <c r="L89" s="221" t="str">
        <f>IF(ISNUMBER($D89)=TRUE,Custom!G14,"")</f>
        <v/>
      </c>
      <c r="M89" s="227" t="str">
        <f>IF($D89&lt;&gt;"N/A",Custom!L14,"")</f>
        <v/>
      </c>
      <c r="N89" s="221" t="str">
        <f>IF(ISNUMBER($D89)=TRUE,Custom!O14,"")</f>
        <v/>
      </c>
      <c r="O89" s="222" t="str">
        <f t="shared" si="9"/>
        <v/>
      </c>
      <c r="P89" s="221" t="str">
        <f>IF(ISNUMBER($D89)=TRUE,VLOOKUP(VLOOKUP(Custom!I14,'Fixture codes'!$C:$J,2,FALSE),Table_CustomMeasureNames,2,FALSE),"")</f>
        <v/>
      </c>
    </row>
    <row r="90" spans="1:16" customFormat="1" x14ac:dyDescent="0.25">
      <c r="A90" s="5" t="s">
        <v>135</v>
      </c>
      <c r="B90" s="218" t="str">
        <f t="shared" si="3"/>
        <v/>
      </c>
      <c r="C90" s="5">
        <f t="shared" si="10"/>
        <v>0</v>
      </c>
      <c r="D90" s="5" t="str">
        <f>IFERROR(VLOOKUP(VLOOKUP(Custom!I15,'Fixture codes'!$C:$J,2,FALSE),Table_CustomMeasureNames,3,FALSE),"N/A")</f>
        <v>N/A</v>
      </c>
      <c r="E90" s="218" t="str">
        <f t="shared" si="5"/>
        <v/>
      </c>
      <c r="F90" s="226" t="str">
        <f>IF(ISNUMBER($D90)=TRUE,Custom!M15,"")</f>
        <v/>
      </c>
      <c r="G90" s="218" t="str">
        <f>IF(ISNUMBER($D90)=TRUE,Custom!S15,"")</f>
        <v/>
      </c>
      <c r="H90" s="218" t="str">
        <f>IF(ISNUMBER($D90)=TRUE,Custom!T15,"")</f>
        <v/>
      </c>
      <c r="I90" s="219" t="str">
        <f>IF(ISNUMBER($D90)=TRUE,IF(AND(Subtotal_Incentive&gt;Value_Max_Incentive,Total_ProjectCost&gt;Value_Max_Incentive),Value_Max_Incentive*(Custom!V15/Subtotal_Incentive),IF(AND(Subtotal_Incentive&gt;Total_ProjectCost,Total_ProjectCost&lt;Value_Max_Incentive),Total_ProjectCost*(Custom!V15/Subtotal_Incentive),Custom!V15)),"")</f>
        <v/>
      </c>
      <c r="J90" s="220" t="str">
        <f>IF(ISNUMBER($D90)=TRUE,Custom!R15,"")</f>
        <v/>
      </c>
      <c r="K90" s="218" t="str" cm="1">
        <f t="array" ref="K90">IF(ISNUMBER($D90)=TRUE,Subtotal_OtherCosts*(J90/SUM(J:J)),"")</f>
        <v/>
      </c>
      <c r="L90" s="221" t="str">
        <f>IF(ISNUMBER($D90)=TRUE,Custom!G15,"")</f>
        <v/>
      </c>
      <c r="M90" s="227" t="str">
        <f>IF($D90&lt;&gt;"N/A",Custom!L15,"")</f>
        <v/>
      </c>
      <c r="N90" s="221" t="str">
        <f>IF(ISNUMBER($D90)=TRUE,Custom!O15,"")</f>
        <v/>
      </c>
      <c r="O90" s="222" t="str">
        <f t="shared" si="9"/>
        <v/>
      </c>
      <c r="P90" s="221" t="str">
        <f>IF(ISNUMBER($D90)=TRUE,VLOOKUP(VLOOKUP(Custom!I15,'Fixture codes'!$C:$J,2,FALSE),Table_CustomMeasureNames,2,FALSE),"")</f>
        <v/>
      </c>
    </row>
    <row r="91" spans="1:16" customFormat="1" x14ac:dyDescent="0.25">
      <c r="A91" s="5" t="s">
        <v>135</v>
      </c>
      <c r="B91" s="218" t="str">
        <f t="shared" si="3"/>
        <v/>
      </c>
      <c r="C91" s="5">
        <f t="shared" si="10"/>
        <v>0</v>
      </c>
      <c r="D91" s="5" t="str">
        <f>IFERROR(VLOOKUP(VLOOKUP(Custom!I16,'Fixture codes'!$C:$J,2,FALSE),Table_CustomMeasureNames,3,FALSE),"N/A")</f>
        <v>N/A</v>
      </c>
      <c r="E91" s="218" t="str">
        <f t="shared" si="5"/>
        <v/>
      </c>
      <c r="F91" s="226" t="str">
        <f>IF(ISNUMBER($D91)=TRUE,Custom!M16,"")</f>
        <v/>
      </c>
      <c r="G91" s="218" t="str">
        <f>IF(ISNUMBER($D91)=TRUE,Custom!S16,"")</f>
        <v/>
      </c>
      <c r="H91" s="218" t="str">
        <f>IF(ISNUMBER($D91)=TRUE,Custom!T16,"")</f>
        <v/>
      </c>
      <c r="I91" s="219" t="str">
        <f>IF(ISNUMBER($D91)=TRUE,IF(AND(Subtotal_Incentive&gt;Value_Max_Incentive,Total_ProjectCost&gt;Value_Max_Incentive),Value_Max_Incentive*(Custom!V16/Subtotal_Incentive),IF(AND(Subtotal_Incentive&gt;Total_ProjectCost,Total_ProjectCost&lt;Value_Max_Incentive),Total_ProjectCost*(Custom!V16/Subtotal_Incentive),Custom!V16)),"")</f>
        <v/>
      </c>
      <c r="J91" s="220" t="str">
        <f>IF(ISNUMBER($D91)=TRUE,Custom!R16,"")</f>
        <v/>
      </c>
      <c r="K91" s="218" t="str" cm="1">
        <f t="array" ref="K91">IF(ISNUMBER($D91)=TRUE,Subtotal_OtherCosts*(J91/SUM(J:J)),"")</f>
        <v/>
      </c>
      <c r="L91" s="221" t="str">
        <f>IF(ISNUMBER($D91)=TRUE,Custom!G16,"")</f>
        <v/>
      </c>
      <c r="M91" s="227" t="str">
        <f>IF($D91&lt;&gt;"N/A",Custom!L16,"")</f>
        <v/>
      </c>
      <c r="N91" s="221" t="str">
        <f>IF(ISNUMBER($D91)=TRUE,Custom!O16,"")</f>
        <v/>
      </c>
      <c r="O91" s="222" t="str">
        <f t="shared" si="9"/>
        <v/>
      </c>
      <c r="P91" s="221" t="str">
        <f>IF(ISNUMBER($D91)=TRUE,VLOOKUP(VLOOKUP(Custom!I16,'Fixture codes'!$C:$J,2,FALSE),Table_CustomMeasureNames,2,FALSE),"")</f>
        <v/>
      </c>
    </row>
    <row r="92" spans="1:16" customFormat="1" x14ac:dyDescent="0.25">
      <c r="A92" s="5" t="s">
        <v>135</v>
      </c>
      <c r="B92" s="218" t="str">
        <f t="shared" si="3"/>
        <v/>
      </c>
      <c r="C92" s="5">
        <f t="shared" si="10"/>
        <v>0</v>
      </c>
      <c r="D92" s="5" t="str">
        <f>IFERROR(VLOOKUP(VLOOKUP(Custom!I17,'Fixture codes'!$C:$J,2,FALSE),Table_CustomMeasureNames,3,FALSE),"N/A")</f>
        <v>N/A</v>
      </c>
      <c r="E92" s="218" t="str">
        <f t="shared" si="5"/>
        <v/>
      </c>
      <c r="F92" s="226" t="str">
        <f>IF(ISNUMBER($D92)=TRUE,Custom!M17,"")</f>
        <v/>
      </c>
      <c r="G92" s="218" t="str">
        <f>IF(ISNUMBER($D92)=TRUE,Custom!S17,"")</f>
        <v/>
      </c>
      <c r="H92" s="218" t="str">
        <f>IF(ISNUMBER($D92)=TRUE,Custom!T17,"")</f>
        <v/>
      </c>
      <c r="I92" s="219" t="str">
        <f>IF(ISNUMBER($D92)=TRUE,IF(AND(Subtotal_Incentive&gt;Value_Max_Incentive,Total_ProjectCost&gt;Value_Max_Incentive),Value_Max_Incentive*(Custom!V17/Subtotal_Incentive),IF(AND(Subtotal_Incentive&gt;Total_ProjectCost,Total_ProjectCost&lt;Value_Max_Incentive),Total_ProjectCost*(Custom!V17/Subtotal_Incentive),Custom!V17)),"")</f>
        <v/>
      </c>
      <c r="J92" s="220" t="str">
        <f>IF(ISNUMBER($D92)=TRUE,Custom!R17,"")</f>
        <v/>
      </c>
      <c r="K92" s="218" t="str" cm="1">
        <f t="array" ref="K92">IF(ISNUMBER($D92)=TRUE,Subtotal_OtherCosts*(J92/SUM(J:J)),"")</f>
        <v/>
      </c>
      <c r="L92" s="221" t="str">
        <f>IF(ISNUMBER($D92)=TRUE,Custom!G17,"")</f>
        <v/>
      </c>
      <c r="M92" s="227" t="str">
        <f>IF($D92&lt;&gt;"N/A",Custom!L17,"")</f>
        <v/>
      </c>
      <c r="N92" s="221" t="str">
        <f>IF(ISNUMBER($D92)=TRUE,Custom!O17,"")</f>
        <v/>
      </c>
      <c r="O92" s="222" t="str">
        <f t="shared" si="9"/>
        <v/>
      </c>
      <c r="P92" s="221" t="str">
        <f>IF(ISNUMBER($D92)=TRUE,VLOOKUP(VLOOKUP(Custom!I17,'Fixture codes'!$C:$J,2,FALSE),Table_CustomMeasureNames,2,FALSE),"")</f>
        <v/>
      </c>
    </row>
    <row r="93" spans="1:16" customFormat="1" x14ac:dyDescent="0.25">
      <c r="A93" s="5" t="s">
        <v>135</v>
      </c>
      <c r="B93" s="218" t="str">
        <f t="shared" ref="B93:B156" si="11">IF(ISNUMBER($D93)=TRUE,"Yes","")</f>
        <v/>
      </c>
      <c r="C93" s="5">
        <f t="shared" si="10"/>
        <v>0</v>
      </c>
      <c r="D93" s="5" t="str">
        <f>IFERROR(VLOOKUP(VLOOKUP(Custom!I18,'Fixture codes'!$C:$J,2,FALSE),Table_CustomMeasureNames,3,FALSE),"N/A")</f>
        <v>N/A</v>
      </c>
      <c r="E93" s="218" t="str">
        <f t="shared" ref="E93:E156" si="12">IF(ISNUMBER($D93)=TRUE,"Yes","")</f>
        <v/>
      </c>
      <c r="F93" s="226" t="str">
        <f>IF(ISNUMBER($D93)=TRUE,Custom!M18,"")</f>
        <v/>
      </c>
      <c r="G93" s="218" t="str">
        <f>IF(ISNUMBER($D93)=TRUE,Custom!S18,"")</f>
        <v/>
      </c>
      <c r="H93" s="218" t="str">
        <f>IF(ISNUMBER($D93)=TRUE,Custom!T18,"")</f>
        <v/>
      </c>
      <c r="I93" s="219" t="str">
        <f>IF(ISNUMBER($D93)=TRUE,IF(AND(Subtotal_Incentive&gt;Value_Max_Incentive,Total_ProjectCost&gt;Value_Max_Incentive),Value_Max_Incentive*(Custom!V18/Subtotal_Incentive),IF(AND(Subtotal_Incentive&gt;Total_ProjectCost,Total_ProjectCost&lt;Value_Max_Incentive),Total_ProjectCost*(Custom!V18/Subtotal_Incentive),Custom!V18)),"")</f>
        <v/>
      </c>
      <c r="J93" s="220" t="str">
        <f>IF(ISNUMBER($D93)=TRUE,Custom!R18,"")</f>
        <v/>
      </c>
      <c r="K93" s="218" t="str" cm="1">
        <f t="array" ref="K93">IF(ISNUMBER($D93)=TRUE,Subtotal_OtherCosts*(J93/SUM(J:J)),"")</f>
        <v/>
      </c>
      <c r="L93" s="221" t="str">
        <f>IF(ISNUMBER($D93)=TRUE,Custom!G18,"")</f>
        <v/>
      </c>
      <c r="M93" s="227" t="str">
        <f>IF($D93&lt;&gt;"N/A",Custom!L18,"")</f>
        <v/>
      </c>
      <c r="N93" s="221" t="str">
        <f>IF(ISNUMBER($D93)=TRUE,Custom!O18,"")</f>
        <v/>
      </c>
      <c r="O93" s="222" t="str">
        <f t="shared" si="9"/>
        <v/>
      </c>
      <c r="P93" s="221" t="str">
        <f>IF(ISNUMBER($D93)=TRUE,VLOOKUP(VLOOKUP(Custom!I18,'Fixture codes'!$C:$J,2,FALSE),Table_CustomMeasureNames,2,FALSE),"")</f>
        <v/>
      </c>
    </row>
    <row r="94" spans="1:16" customFormat="1" x14ac:dyDescent="0.25">
      <c r="A94" s="5" t="s">
        <v>135</v>
      </c>
      <c r="B94" s="218" t="str">
        <f t="shared" si="11"/>
        <v/>
      </c>
      <c r="C94" s="5">
        <f t="shared" si="10"/>
        <v>0</v>
      </c>
      <c r="D94" s="5" t="str">
        <f>IFERROR(VLOOKUP(VLOOKUP(Custom!I19,'Fixture codes'!$C:$J,2,FALSE),Table_CustomMeasureNames,3,FALSE),"N/A")</f>
        <v>N/A</v>
      </c>
      <c r="E94" s="218" t="str">
        <f t="shared" si="12"/>
        <v/>
      </c>
      <c r="F94" s="226" t="str">
        <f>IF(ISNUMBER($D94)=TRUE,Custom!M19,"")</f>
        <v/>
      </c>
      <c r="G94" s="218" t="str">
        <f>IF(ISNUMBER($D94)=TRUE,Custom!S19,"")</f>
        <v/>
      </c>
      <c r="H94" s="218" t="str">
        <f>IF(ISNUMBER($D94)=TRUE,Custom!T19,"")</f>
        <v/>
      </c>
      <c r="I94" s="219" t="str">
        <f>IF(ISNUMBER($D94)=TRUE,IF(AND(Subtotal_Incentive&gt;Value_Max_Incentive,Total_ProjectCost&gt;Value_Max_Incentive),Value_Max_Incentive*(Custom!V19/Subtotal_Incentive),IF(AND(Subtotal_Incentive&gt;Total_ProjectCost,Total_ProjectCost&lt;Value_Max_Incentive),Total_ProjectCost*(Custom!V19/Subtotal_Incentive),Custom!V19)),"")</f>
        <v/>
      </c>
      <c r="J94" s="220" t="str">
        <f>IF(ISNUMBER($D94)=TRUE,Custom!R19,"")</f>
        <v/>
      </c>
      <c r="K94" s="218" t="str" cm="1">
        <f t="array" ref="K94">IF(ISNUMBER($D94)=TRUE,Subtotal_OtherCosts*(J94/SUM(J:J)),"")</f>
        <v/>
      </c>
      <c r="L94" s="221" t="str">
        <f>IF(ISNUMBER($D94)=TRUE,Custom!G19,"")</f>
        <v/>
      </c>
      <c r="M94" s="227" t="str">
        <f>IF($D94&lt;&gt;"N/A",Custom!L19,"")</f>
        <v/>
      </c>
      <c r="N94" s="221" t="str">
        <f>IF(ISNUMBER($D94)=TRUE,Custom!O19,"")</f>
        <v/>
      </c>
      <c r="O94" s="222" t="str">
        <f t="shared" si="9"/>
        <v/>
      </c>
      <c r="P94" s="221" t="str">
        <f>IF(ISNUMBER($D94)=TRUE,VLOOKUP(VLOOKUP(Custom!I19,'Fixture codes'!$C:$J,2,FALSE),Table_CustomMeasureNames,2,FALSE),"")</f>
        <v/>
      </c>
    </row>
    <row r="95" spans="1:16" customFormat="1" x14ac:dyDescent="0.25">
      <c r="A95" s="5" t="s">
        <v>135</v>
      </c>
      <c r="B95" s="218" t="str">
        <f t="shared" si="11"/>
        <v/>
      </c>
      <c r="C95" s="5">
        <f t="shared" si="10"/>
        <v>0</v>
      </c>
      <c r="D95" s="5" t="str">
        <f>IFERROR(VLOOKUP(VLOOKUP(Custom!I20,'Fixture codes'!$C:$J,2,FALSE),Table_CustomMeasureNames,3,FALSE),"N/A")</f>
        <v>N/A</v>
      </c>
      <c r="E95" s="218" t="str">
        <f t="shared" si="12"/>
        <v/>
      </c>
      <c r="F95" s="226" t="str">
        <f>IF(ISNUMBER($D95)=TRUE,Custom!M20,"")</f>
        <v/>
      </c>
      <c r="G95" s="218" t="str">
        <f>IF(ISNUMBER($D95)=TRUE,Custom!S20,"")</f>
        <v/>
      </c>
      <c r="H95" s="218" t="str">
        <f>IF(ISNUMBER($D95)=TRUE,Custom!T20,"")</f>
        <v/>
      </c>
      <c r="I95" s="219" t="str">
        <f>IF(ISNUMBER($D95)=TRUE,IF(AND(Subtotal_Incentive&gt;Value_Max_Incentive,Total_ProjectCost&gt;Value_Max_Incentive),Value_Max_Incentive*(Custom!V20/Subtotal_Incentive),IF(AND(Subtotal_Incentive&gt;Total_ProjectCost,Total_ProjectCost&lt;Value_Max_Incentive),Total_ProjectCost*(Custom!V20/Subtotal_Incentive),Custom!V20)),"")</f>
        <v/>
      </c>
      <c r="J95" s="220" t="str">
        <f>IF(ISNUMBER($D95)=TRUE,Custom!R20,"")</f>
        <v/>
      </c>
      <c r="K95" s="218" t="str" cm="1">
        <f t="array" ref="K95">IF(ISNUMBER($D95)=TRUE,Subtotal_OtherCosts*(J95/SUM(J:J)),"")</f>
        <v/>
      </c>
      <c r="L95" s="221" t="str">
        <f>IF(ISNUMBER($D95)=TRUE,Custom!G20,"")</f>
        <v/>
      </c>
      <c r="M95" s="227" t="str">
        <f>IF($D95&lt;&gt;"N/A",Custom!L20,"")</f>
        <v/>
      </c>
      <c r="N95" s="221" t="str">
        <f>IF(ISNUMBER($D95)=TRUE,Custom!O20,"")</f>
        <v/>
      </c>
      <c r="O95" s="222" t="str">
        <f t="shared" si="9"/>
        <v/>
      </c>
      <c r="P95" s="221" t="str">
        <f>IF(ISNUMBER($D95)=TRUE,VLOOKUP(VLOOKUP(Custom!I20,'Fixture codes'!$C:$J,2,FALSE),Table_CustomMeasureNames,2,FALSE),"")</f>
        <v/>
      </c>
    </row>
    <row r="96" spans="1:16" customFormat="1" x14ac:dyDescent="0.25">
      <c r="A96" s="5" t="s">
        <v>135</v>
      </c>
      <c r="B96" s="218" t="str">
        <f t="shared" si="11"/>
        <v/>
      </c>
      <c r="C96" s="5">
        <f t="shared" si="10"/>
        <v>0</v>
      </c>
      <c r="D96" s="5" t="str">
        <f>IFERROR(VLOOKUP(VLOOKUP(Custom!I21,'Fixture codes'!$C:$J,2,FALSE),Table_CustomMeasureNames,3,FALSE),"N/A")</f>
        <v>N/A</v>
      </c>
      <c r="E96" s="218" t="str">
        <f t="shared" si="12"/>
        <v/>
      </c>
      <c r="F96" s="226" t="str">
        <f>IF(ISNUMBER($D96)=TRUE,Custom!M21,"")</f>
        <v/>
      </c>
      <c r="G96" s="218" t="str">
        <f>IF(ISNUMBER($D96)=TRUE,Custom!S21,"")</f>
        <v/>
      </c>
      <c r="H96" s="218" t="str">
        <f>IF(ISNUMBER($D96)=TRUE,Custom!T21,"")</f>
        <v/>
      </c>
      <c r="I96" s="219" t="str">
        <f>IF(ISNUMBER($D96)=TRUE,IF(AND(Subtotal_Incentive&gt;Value_Max_Incentive,Total_ProjectCost&gt;Value_Max_Incentive),Value_Max_Incentive*(Custom!V21/Subtotal_Incentive),IF(AND(Subtotal_Incentive&gt;Total_ProjectCost,Total_ProjectCost&lt;Value_Max_Incentive),Total_ProjectCost*(Custom!V21/Subtotal_Incentive),Custom!V21)),"")</f>
        <v/>
      </c>
      <c r="J96" s="220" t="str">
        <f>IF(ISNUMBER($D96)=TRUE,Custom!R21,"")</f>
        <v/>
      </c>
      <c r="K96" s="218" t="str" cm="1">
        <f t="array" ref="K96">IF(ISNUMBER($D96)=TRUE,Subtotal_OtherCosts*(J96/SUM(J:J)),"")</f>
        <v/>
      </c>
      <c r="L96" s="221" t="str">
        <f>IF(ISNUMBER($D96)=TRUE,Custom!G21,"")</f>
        <v/>
      </c>
      <c r="M96" s="227" t="str">
        <f>IF($D96&lt;&gt;"N/A",Custom!L21,"")</f>
        <v/>
      </c>
      <c r="N96" s="221" t="str">
        <f>IF(ISNUMBER($D96)=TRUE,Custom!O21,"")</f>
        <v/>
      </c>
      <c r="O96" s="222" t="str">
        <f t="shared" si="9"/>
        <v/>
      </c>
      <c r="P96" s="221" t="str">
        <f>IF(ISNUMBER($D96)=TRUE,VLOOKUP(VLOOKUP(Custom!I21,'Fixture codes'!$C:$J,2,FALSE),Table_CustomMeasureNames,2,FALSE),"")</f>
        <v/>
      </c>
    </row>
    <row r="97" spans="1:16" customFormat="1" x14ac:dyDescent="0.25">
      <c r="A97" s="5" t="s">
        <v>135</v>
      </c>
      <c r="B97" s="218" t="str">
        <f t="shared" si="11"/>
        <v/>
      </c>
      <c r="C97" s="5">
        <f t="shared" si="10"/>
        <v>0</v>
      </c>
      <c r="D97" s="5" t="str">
        <f>IFERROR(VLOOKUP(VLOOKUP(Custom!I22,'Fixture codes'!$C:$J,2,FALSE),Table_CustomMeasureNames,3,FALSE),"N/A")</f>
        <v>N/A</v>
      </c>
      <c r="E97" s="218" t="str">
        <f t="shared" si="12"/>
        <v/>
      </c>
      <c r="F97" s="226" t="str">
        <f>IF(ISNUMBER($D97)=TRUE,Custom!M22,"")</f>
        <v/>
      </c>
      <c r="G97" s="218" t="str">
        <f>IF(ISNUMBER($D97)=TRUE,Custom!S22,"")</f>
        <v/>
      </c>
      <c r="H97" s="218" t="str">
        <f>IF(ISNUMBER($D97)=TRUE,Custom!T22,"")</f>
        <v/>
      </c>
      <c r="I97" s="219" t="str">
        <f>IF(ISNUMBER($D97)=TRUE,IF(AND(Subtotal_Incentive&gt;Value_Max_Incentive,Total_ProjectCost&gt;Value_Max_Incentive),Value_Max_Incentive*(Custom!V22/Subtotal_Incentive),IF(AND(Subtotal_Incentive&gt;Total_ProjectCost,Total_ProjectCost&lt;Value_Max_Incentive),Total_ProjectCost*(Custom!V22/Subtotal_Incentive),Custom!V22)),"")</f>
        <v/>
      </c>
      <c r="J97" s="220" t="str">
        <f>IF(ISNUMBER($D97)=TRUE,Custom!R22,"")</f>
        <v/>
      </c>
      <c r="K97" s="218" t="str" cm="1">
        <f t="array" ref="K97">IF(ISNUMBER($D97)=TRUE,Subtotal_OtherCosts*(J97/SUM(J:J)),"")</f>
        <v/>
      </c>
      <c r="L97" s="221" t="str">
        <f>IF(ISNUMBER($D97)=TRUE,Custom!G22,"")</f>
        <v/>
      </c>
      <c r="M97" s="227" t="str">
        <f>IF($D97&lt;&gt;"N/A",Custom!L22,"")</f>
        <v/>
      </c>
      <c r="N97" s="221" t="str">
        <f>IF(ISNUMBER($D97)=TRUE,Custom!O22,"")</f>
        <v/>
      </c>
      <c r="O97" s="222" t="str">
        <f t="shared" si="9"/>
        <v/>
      </c>
      <c r="P97" s="221" t="str">
        <f>IF(ISNUMBER($D97)=TRUE,VLOOKUP(VLOOKUP(Custom!I22,'Fixture codes'!$C:$J,2,FALSE),Table_CustomMeasureNames,2,FALSE),"")</f>
        <v/>
      </c>
    </row>
    <row r="98" spans="1:16" customFormat="1" x14ac:dyDescent="0.25">
      <c r="A98" s="5" t="s">
        <v>135</v>
      </c>
      <c r="B98" s="218" t="str">
        <f t="shared" si="11"/>
        <v/>
      </c>
      <c r="C98" s="5">
        <f t="shared" si="10"/>
        <v>0</v>
      </c>
      <c r="D98" s="5" t="str">
        <f>IFERROR(VLOOKUP(VLOOKUP(Custom!I23,'Fixture codes'!$C:$J,2,FALSE),Table_CustomMeasureNames,3,FALSE),"N/A")</f>
        <v>N/A</v>
      </c>
      <c r="E98" s="218" t="str">
        <f t="shared" si="12"/>
        <v/>
      </c>
      <c r="F98" s="226" t="str">
        <f>IF(ISNUMBER($D98)=TRUE,Custom!M23,"")</f>
        <v/>
      </c>
      <c r="G98" s="218" t="str">
        <f>IF(ISNUMBER($D98)=TRUE,Custom!S23,"")</f>
        <v/>
      </c>
      <c r="H98" s="218" t="str">
        <f>IF(ISNUMBER($D98)=TRUE,Custom!T23,"")</f>
        <v/>
      </c>
      <c r="I98" s="219" t="str">
        <f>IF(ISNUMBER($D98)=TRUE,IF(AND(Subtotal_Incentive&gt;Value_Max_Incentive,Total_ProjectCost&gt;Value_Max_Incentive),Value_Max_Incentive*(Custom!V23/Subtotal_Incentive),IF(AND(Subtotal_Incentive&gt;Total_ProjectCost,Total_ProjectCost&lt;Value_Max_Incentive),Total_ProjectCost*(Custom!V23/Subtotal_Incentive),Custom!V23)),"")</f>
        <v/>
      </c>
      <c r="J98" s="220" t="str">
        <f>IF(ISNUMBER($D98)=TRUE,Custom!R23,"")</f>
        <v/>
      </c>
      <c r="K98" s="218" t="str" cm="1">
        <f t="array" ref="K98">IF(ISNUMBER($D98)=TRUE,Subtotal_OtherCosts*(J98/SUM(J:J)),"")</f>
        <v/>
      </c>
      <c r="L98" s="221" t="str">
        <f>IF(ISNUMBER($D98)=TRUE,Custom!G23,"")</f>
        <v/>
      </c>
      <c r="M98" s="227" t="str">
        <f>IF($D98&lt;&gt;"N/A",Custom!L23,"")</f>
        <v/>
      </c>
      <c r="N98" s="221" t="str">
        <f>IF(ISNUMBER($D98)=TRUE,Custom!O23,"")</f>
        <v/>
      </c>
      <c r="O98" s="222" t="str">
        <f t="shared" si="9"/>
        <v/>
      </c>
      <c r="P98" s="221" t="str">
        <f>IF(ISNUMBER($D98)=TRUE,VLOOKUP(VLOOKUP(Custom!I23,'Fixture codes'!$C:$J,2,FALSE),Table_CustomMeasureNames,2,FALSE),"")</f>
        <v/>
      </c>
    </row>
    <row r="99" spans="1:16" customFormat="1" x14ac:dyDescent="0.25">
      <c r="A99" s="5" t="s">
        <v>135</v>
      </c>
      <c r="B99" s="218" t="str">
        <f t="shared" si="11"/>
        <v/>
      </c>
      <c r="C99" s="5">
        <f t="shared" si="10"/>
        <v>0</v>
      </c>
      <c r="D99" s="5" t="str">
        <f>IFERROR(VLOOKUP(VLOOKUP(Custom!I24,'Fixture codes'!$C:$J,2,FALSE),Table_CustomMeasureNames,3,FALSE),"N/A")</f>
        <v>N/A</v>
      </c>
      <c r="E99" s="218" t="str">
        <f t="shared" si="12"/>
        <v/>
      </c>
      <c r="F99" s="226" t="str">
        <f>IF(ISNUMBER($D99)=TRUE,Custom!M24,"")</f>
        <v/>
      </c>
      <c r="G99" s="218" t="str">
        <f>IF(ISNUMBER($D99)=TRUE,Custom!S24,"")</f>
        <v/>
      </c>
      <c r="H99" s="218" t="str">
        <f>IF(ISNUMBER($D99)=TRUE,Custom!T24,"")</f>
        <v/>
      </c>
      <c r="I99" s="219" t="str">
        <f>IF(ISNUMBER($D99)=TRUE,IF(AND(Subtotal_Incentive&gt;Value_Max_Incentive,Total_ProjectCost&gt;Value_Max_Incentive),Value_Max_Incentive*(Custom!V24/Subtotal_Incentive),IF(AND(Subtotal_Incentive&gt;Total_ProjectCost,Total_ProjectCost&lt;Value_Max_Incentive),Total_ProjectCost*(Custom!V24/Subtotal_Incentive),Custom!V24)),"")</f>
        <v/>
      </c>
      <c r="J99" s="220" t="str">
        <f>IF(ISNUMBER($D99)=TRUE,Custom!R24,"")</f>
        <v/>
      </c>
      <c r="K99" s="218" t="str" cm="1">
        <f t="array" ref="K99">IF(ISNUMBER($D99)=TRUE,Subtotal_OtherCosts*(J99/SUM(J:J)),"")</f>
        <v/>
      </c>
      <c r="L99" s="221" t="str">
        <f>IF(ISNUMBER($D99)=TRUE,Custom!G24,"")</f>
        <v/>
      </c>
      <c r="M99" s="227" t="str">
        <f>IF($D99&lt;&gt;"N/A",Custom!L24,"")</f>
        <v/>
      </c>
      <c r="N99" s="221" t="str">
        <f>IF(ISNUMBER($D99)=TRUE,Custom!O24,"")</f>
        <v/>
      </c>
      <c r="O99" s="222" t="str">
        <f t="shared" ref="O99:O130" si="13">IF(ISNUMBER($D99)=TRUE,Value_CalcVersion,"")</f>
        <v/>
      </c>
      <c r="P99" s="221" t="str">
        <f>IF(ISNUMBER($D99)=TRUE,VLOOKUP(VLOOKUP(Custom!I24,'Fixture codes'!$C:$J,2,FALSE),Table_CustomMeasureNames,2,FALSE),"")</f>
        <v/>
      </c>
    </row>
    <row r="100" spans="1:16" customFormat="1" x14ac:dyDescent="0.25">
      <c r="A100" s="5" t="s">
        <v>135</v>
      </c>
      <c r="B100" s="218" t="str">
        <f t="shared" si="11"/>
        <v/>
      </c>
      <c r="C100" s="5">
        <f t="shared" si="10"/>
        <v>0</v>
      </c>
      <c r="D100" s="5" t="str">
        <f>IFERROR(VLOOKUP(VLOOKUP(Custom!I25,'Fixture codes'!$C:$J,2,FALSE),Table_CustomMeasureNames,3,FALSE),"N/A")</f>
        <v>N/A</v>
      </c>
      <c r="E100" s="218" t="str">
        <f t="shared" si="12"/>
        <v/>
      </c>
      <c r="F100" s="226" t="str">
        <f>IF(ISNUMBER($D100)=TRUE,Custom!M25,"")</f>
        <v/>
      </c>
      <c r="G100" s="218" t="str">
        <f>IF(ISNUMBER($D100)=TRUE,Custom!S25,"")</f>
        <v/>
      </c>
      <c r="H100" s="218" t="str">
        <f>IF(ISNUMBER($D100)=TRUE,Custom!T25,"")</f>
        <v/>
      </c>
      <c r="I100" s="219" t="str">
        <f>IF(ISNUMBER($D100)=TRUE,IF(AND(Subtotal_Incentive&gt;Value_Max_Incentive,Total_ProjectCost&gt;Value_Max_Incentive),Value_Max_Incentive*(Custom!V25/Subtotal_Incentive),IF(AND(Subtotal_Incentive&gt;Total_ProjectCost,Total_ProjectCost&lt;Value_Max_Incentive),Total_ProjectCost*(Custom!V25/Subtotal_Incentive),Custom!V25)),"")</f>
        <v/>
      </c>
      <c r="J100" s="220" t="str">
        <f>IF(ISNUMBER($D100)=TRUE,Custom!R25,"")</f>
        <v/>
      </c>
      <c r="K100" s="218" t="str" cm="1">
        <f t="array" ref="K100">IF(ISNUMBER($D100)=TRUE,Subtotal_OtherCosts*(J100/SUM(J:J)),"")</f>
        <v/>
      </c>
      <c r="L100" s="221" t="str">
        <f>IF(ISNUMBER($D100)=TRUE,Custom!G25,"")</f>
        <v/>
      </c>
      <c r="M100" s="227" t="str">
        <f>IF($D100&lt;&gt;"N/A",Custom!L25,"")</f>
        <v/>
      </c>
      <c r="N100" s="221" t="str">
        <f>IF(ISNUMBER($D100)=TRUE,Custom!O25,"")</f>
        <v/>
      </c>
      <c r="O100" s="222" t="str">
        <f t="shared" si="13"/>
        <v/>
      </c>
      <c r="P100" s="221" t="str">
        <f>IF(ISNUMBER($D100)=TRUE,VLOOKUP(VLOOKUP(Custom!I25,'Fixture codes'!$C:$J,2,FALSE),Table_CustomMeasureNames,2,FALSE),"")</f>
        <v/>
      </c>
    </row>
    <row r="101" spans="1:16" customFormat="1" x14ac:dyDescent="0.25">
      <c r="A101" s="5" t="s">
        <v>135</v>
      </c>
      <c r="B101" s="218" t="str">
        <f t="shared" si="11"/>
        <v/>
      </c>
      <c r="C101" s="5">
        <f t="shared" si="10"/>
        <v>0</v>
      </c>
      <c r="D101" s="5" t="str">
        <f>IFERROR(VLOOKUP(VLOOKUP(Custom!I26,'Fixture codes'!$C:$J,2,FALSE),Table_CustomMeasureNames,3,FALSE),"N/A")</f>
        <v>N/A</v>
      </c>
      <c r="E101" s="218" t="str">
        <f t="shared" si="12"/>
        <v/>
      </c>
      <c r="F101" s="226" t="str">
        <f>IF(ISNUMBER($D101)=TRUE,Custom!M26,"")</f>
        <v/>
      </c>
      <c r="G101" s="218" t="str">
        <f>IF(ISNUMBER($D101)=TRUE,Custom!S26,"")</f>
        <v/>
      </c>
      <c r="H101" s="218" t="str">
        <f>IF(ISNUMBER($D101)=TRUE,Custom!T26,"")</f>
        <v/>
      </c>
      <c r="I101" s="219" t="str">
        <f>IF(ISNUMBER($D101)=TRUE,IF(AND(Subtotal_Incentive&gt;Value_Max_Incentive,Total_ProjectCost&gt;Value_Max_Incentive),Value_Max_Incentive*(Custom!V26/Subtotal_Incentive),IF(AND(Subtotal_Incentive&gt;Total_ProjectCost,Total_ProjectCost&lt;Value_Max_Incentive),Total_ProjectCost*(Custom!V26/Subtotal_Incentive),Custom!V26)),"")</f>
        <v/>
      </c>
      <c r="J101" s="220" t="str">
        <f>IF(ISNUMBER($D101)=TRUE,Custom!R26,"")</f>
        <v/>
      </c>
      <c r="K101" s="218" t="str" cm="1">
        <f t="array" ref="K101">IF(ISNUMBER($D101)=TRUE,Subtotal_OtherCosts*(J101/SUM(J:J)),"")</f>
        <v/>
      </c>
      <c r="L101" s="221" t="str">
        <f>IF(ISNUMBER($D101)=TRUE,Custom!G26,"")</f>
        <v/>
      </c>
      <c r="M101" s="227" t="str">
        <f>IF($D101&lt;&gt;"N/A",Custom!L26,"")</f>
        <v/>
      </c>
      <c r="N101" s="221" t="str">
        <f>IF(ISNUMBER($D101)=TRUE,Custom!O26,"")</f>
        <v/>
      </c>
      <c r="O101" s="222" t="str">
        <f t="shared" si="13"/>
        <v/>
      </c>
      <c r="P101" s="221" t="str">
        <f>IF(ISNUMBER($D101)=TRUE,VLOOKUP(VLOOKUP(Custom!I26,'Fixture codes'!$C:$J,2,FALSE),Table_CustomMeasureNames,2,FALSE),"")</f>
        <v/>
      </c>
    </row>
    <row r="102" spans="1:16" customFormat="1" x14ac:dyDescent="0.25">
      <c r="A102" s="5" t="s">
        <v>135</v>
      </c>
      <c r="B102" s="218" t="str">
        <f t="shared" si="11"/>
        <v/>
      </c>
      <c r="C102" s="5">
        <f t="shared" si="10"/>
        <v>0</v>
      </c>
      <c r="D102" s="5" t="str">
        <f>IFERROR(VLOOKUP(VLOOKUP(Custom!I27,'Fixture codes'!$C:$J,2,FALSE),Table_CustomMeasureNames,3,FALSE),"N/A")</f>
        <v>N/A</v>
      </c>
      <c r="E102" s="218" t="str">
        <f t="shared" si="12"/>
        <v/>
      </c>
      <c r="F102" s="226" t="str">
        <f>IF(ISNUMBER($D102)=TRUE,Custom!M27,"")</f>
        <v/>
      </c>
      <c r="G102" s="218" t="str">
        <f>IF(ISNUMBER($D102)=TRUE,Custom!S27,"")</f>
        <v/>
      </c>
      <c r="H102" s="218" t="str">
        <f>IF(ISNUMBER($D102)=TRUE,Custom!T27,"")</f>
        <v/>
      </c>
      <c r="I102" s="219" t="str">
        <f>IF(ISNUMBER($D102)=TRUE,IF(AND(Subtotal_Incentive&gt;Value_Max_Incentive,Total_ProjectCost&gt;Value_Max_Incentive),Value_Max_Incentive*(Custom!V27/Subtotal_Incentive),IF(AND(Subtotal_Incentive&gt;Total_ProjectCost,Total_ProjectCost&lt;Value_Max_Incentive),Total_ProjectCost*(Custom!V27/Subtotal_Incentive),Custom!V27)),"")</f>
        <v/>
      </c>
      <c r="J102" s="220" t="str">
        <f>IF(ISNUMBER($D102)=TRUE,Custom!R27,"")</f>
        <v/>
      </c>
      <c r="K102" s="218" t="str" cm="1">
        <f t="array" ref="K102">IF(ISNUMBER($D102)=TRUE,Subtotal_OtherCosts*(J102/SUM(J:J)),"")</f>
        <v/>
      </c>
      <c r="L102" s="221" t="str">
        <f>IF(ISNUMBER($D102)=TRUE,Custom!G27,"")</f>
        <v/>
      </c>
      <c r="M102" s="227" t="str">
        <f>IF($D102&lt;&gt;"N/A",Custom!L27,"")</f>
        <v/>
      </c>
      <c r="N102" s="221" t="str">
        <f>IF(ISNUMBER($D102)=TRUE,Custom!O27,"")</f>
        <v/>
      </c>
      <c r="O102" s="222" t="str">
        <f t="shared" si="13"/>
        <v/>
      </c>
      <c r="P102" s="221" t="str">
        <f>IF(ISNUMBER($D102)=TRUE,VLOOKUP(VLOOKUP(Custom!I27,'Fixture codes'!$C:$J,2,FALSE),Table_CustomMeasureNames,2,FALSE),"")</f>
        <v/>
      </c>
    </row>
    <row r="103" spans="1:16" customFormat="1" x14ac:dyDescent="0.25">
      <c r="A103" s="5" t="s">
        <v>135</v>
      </c>
      <c r="B103" s="218" t="str">
        <f t="shared" si="11"/>
        <v/>
      </c>
      <c r="C103" s="5">
        <f t="shared" si="10"/>
        <v>0</v>
      </c>
      <c r="D103" s="5" t="str">
        <f>IFERROR(VLOOKUP(VLOOKUP(Custom!I28,'Fixture codes'!$C:$J,2,FALSE),Table_CustomMeasureNames,3,FALSE),"N/A")</f>
        <v>N/A</v>
      </c>
      <c r="E103" s="218" t="str">
        <f t="shared" si="12"/>
        <v/>
      </c>
      <c r="F103" s="226" t="str">
        <f>IF(ISNUMBER($D103)=TRUE,Custom!M28,"")</f>
        <v/>
      </c>
      <c r="G103" s="218" t="str">
        <f>IF(ISNUMBER($D103)=TRUE,Custom!S28,"")</f>
        <v/>
      </c>
      <c r="H103" s="218" t="str">
        <f>IF(ISNUMBER($D103)=TRUE,Custom!T28,"")</f>
        <v/>
      </c>
      <c r="I103" s="219" t="str">
        <f>IF(ISNUMBER($D103)=TRUE,IF(AND(Subtotal_Incentive&gt;Value_Max_Incentive,Total_ProjectCost&gt;Value_Max_Incentive),Value_Max_Incentive*(Custom!V28/Subtotal_Incentive),IF(AND(Subtotal_Incentive&gt;Total_ProjectCost,Total_ProjectCost&lt;Value_Max_Incentive),Total_ProjectCost*(Custom!V28/Subtotal_Incentive),Custom!V28)),"")</f>
        <v/>
      </c>
      <c r="J103" s="220" t="str">
        <f>IF(ISNUMBER($D103)=TRUE,Custom!R28,"")</f>
        <v/>
      </c>
      <c r="K103" s="218" t="str" cm="1">
        <f t="array" ref="K103">IF(ISNUMBER($D103)=TRUE,Subtotal_OtherCosts*(J103/SUM(J:J)),"")</f>
        <v/>
      </c>
      <c r="L103" s="221" t="str">
        <f>IF(ISNUMBER($D103)=TRUE,Custom!G28,"")</f>
        <v/>
      </c>
      <c r="M103" s="227" t="str">
        <f>IF($D103&lt;&gt;"N/A",Custom!L28,"")</f>
        <v/>
      </c>
      <c r="N103" s="221" t="str">
        <f>IF(ISNUMBER($D103)=TRUE,Custom!O28,"")</f>
        <v/>
      </c>
      <c r="O103" s="222" t="str">
        <f t="shared" si="13"/>
        <v/>
      </c>
      <c r="P103" s="221" t="str">
        <f>IF(ISNUMBER($D103)=TRUE,VLOOKUP(VLOOKUP(Custom!I28,'Fixture codes'!$C:$J,2,FALSE),Table_CustomMeasureNames,2,FALSE),"")</f>
        <v/>
      </c>
    </row>
    <row r="104" spans="1:16" customFormat="1" x14ac:dyDescent="0.25">
      <c r="A104" s="5" t="s">
        <v>135</v>
      </c>
      <c r="B104" s="218" t="str">
        <f t="shared" si="11"/>
        <v/>
      </c>
      <c r="C104" s="5">
        <f t="shared" si="10"/>
        <v>0</v>
      </c>
      <c r="D104" s="5" t="str">
        <f>IFERROR(VLOOKUP(VLOOKUP(Custom!I29,'Fixture codes'!$C:$J,2,FALSE),Table_CustomMeasureNames,3,FALSE),"N/A")</f>
        <v>N/A</v>
      </c>
      <c r="E104" s="218" t="str">
        <f t="shared" si="12"/>
        <v/>
      </c>
      <c r="F104" s="226" t="str">
        <f>IF(ISNUMBER($D104)=TRUE,Custom!M29,"")</f>
        <v/>
      </c>
      <c r="G104" s="218" t="str">
        <f>IF(ISNUMBER($D104)=TRUE,Custom!S29,"")</f>
        <v/>
      </c>
      <c r="H104" s="218" t="str">
        <f>IF(ISNUMBER($D104)=TRUE,Custom!T29,"")</f>
        <v/>
      </c>
      <c r="I104" s="219" t="str">
        <f>IF(ISNUMBER($D104)=TRUE,IF(AND(Subtotal_Incentive&gt;Value_Max_Incentive,Total_ProjectCost&gt;Value_Max_Incentive),Value_Max_Incentive*(Custom!V29/Subtotal_Incentive),IF(AND(Subtotal_Incentive&gt;Total_ProjectCost,Total_ProjectCost&lt;Value_Max_Incentive),Total_ProjectCost*(Custom!V29/Subtotal_Incentive),Custom!V29)),"")</f>
        <v/>
      </c>
      <c r="J104" s="220" t="str">
        <f>IF(ISNUMBER($D104)=TRUE,Custom!R29,"")</f>
        <v/>
      </c>
      <c r="K104" s="218" t="str" cm="1">
        <f t="array" ref="K104">IF(ISNUMBER($D104)=TRUE,Subtotal_OtherCosts*(J104/SUM(J:J)),"")</f>
        <v/>
      </c>
      <c r="L104" s="221" t="str">
        <f>IF(ISNUMBER($D104)=TRUE,Custom!G29,"")</f>
        <v/>
      </c>
      <c r="M104" s="227" t="str">
        <f>IF($D104&lt;&gt;"N/A",Custom!L29,"")</f>
        <v/>
      </c>
      <c r="N104" s="221" t="str">
        <f>IF(ISNUMBER($D104)=TRUE,Custom!O29,"")</f>
        <v/>
      </c>
      <c r="O104" s="222" t="str">
        <f t="shared" si="13"/>
        <v/>
      </c>
      <c r="P104" s="221" t="str">
        <f>IF(ISNUMBER($D104)=TRUE,VLOOKUP(VLOOKUP(Custom!I29,'Fixture codes'!$C:$J,2,FALSE),Table_CustomMeasureNames,2,FALSE),"")</f>
        <v/>
      </c>
    </row>
    <row r="105" spans="1:16" customFormat="1" x14ac:dyDescent="0.25">
      <c r="A105" s="5" t="s">
        <v>135</v>
      </c>
      <c r="B105" s="218" t="str">
        <f t="shared" si="11"/>
        <v/>
      </c>
      <c r="C105" s="5">
        <f t="shared" si="10"/>
        <v>0</v>
      </c>
      <c r="D105" s="5" t="str">
        <f>IFERROR(VLOOKUP(VLOOKUP(Custom!I30,'Fixture codes'!$C:$J,2,FALSE),Table_CustomMeasureNames,3,FALSE),"N/A")</f>
        <v>N/A</v>
      </c>
      <c r="E105" s="218" t="str">
        <f t="shared" si="12"/>
        <v/>
      </c>
      <c r="F105" s="226" t="str">
        <f>IF(ISNUMBER($D105)=TRUE,Custom!M30,"")</f>
        <v/>
      </c>
      <c r="G105" s="218" t="str">
        <f>IF(ISNUMBER($D105)=TRUE,Custom!S30,"")</f>
        <v/>
      </c>
      <c r="H105" s="218" t="str">
        <f>IF(ISNUMBER($D105)=TRUE,Custom!T30,"")</f>
        <v/>
      </c>
      <c r="I105" s="219" t="str">
        <f>IF(ISNUMBER($D105)=TRUE,IF(AND(Subtotal_Incentive&gt;Value_Max_Incentive,Total_ProjectCost&gt;Value_Max_Incentive),Value_Max_Incentive*(Custom!V30/Subtotal_Incentive),IF(AND(Subtotal_Incentive&gt;Total_ProjectCost,Total_ProjectCost&lt;Value_Max_Incentive),Total_ProjectCost*(Custom!V30/Subtotal_Incentive),Custom!V30)),"")</f>
        <v/>
      </c>
      <c r="J105" s="220" t="str">
        <f>IF(ISNUMBER($D105)=TRUE,Custom!R30,"")</f>
        <v/>
      </c>
      <c r="K105" s="218" t="str" cm="1">
        <f t="array" ref="K105">IF(ISNUMBER($D105)=TRUE,Subtotal_OtherCosts*(J105/SUM(J:J)),"")</f>
        <v/>
      </c>
      <c r="L105" s="221" t="str">
        <f>IF(ISNUMBER($D105)=TRUE,Custom!G30,"")</f>
        <v/>
      </c>
      <c r="M105" s="227" t="str">
        <f>IF($D105&lt;&gt;"N/A",Custom!L30,"")</f>
        <v/>
      </c>
      <c r="N105" s="221" t="str">
        <f>IF(ISNUMBER($D105)=TRUE,Custom!O30,"")</f>
        <v/>
      </c>
      <c r="O105" s="222" t="str">
        <f t="shared" si="13"/>
        <v/>
      </c>
      <c r="P105" s="221" t="str">
        <f>IF(ISNUMBER($D105)=TRUE,VLOOKUP(VLOOKUP(Custom!I30,'Fixture codes'!$C:$J,2,FALSE),Table_CustomMeasureNames,2,FALSE),"")</f>
        <v/>
      </c>
    </row>
    <row r="106" spans="1:16" customFormat="1" x14ac:dyDescent="0.25">
      <c r="A106" s="5" t="s">
        <v>135</v>
      </c>
      <c r="B106" s="218" t="str">
        <f t="shared" si="11"/>
        <v/>
      </c>
      <c r="C106" s="5">
        <f t="shared" si="10"/>
        <v>0</v>
      </c>
      <c r="D106" s="5" t="str">
        <f>IFERROR(VLOOKUP(VLOOKUP(Custom!I31,'Fixture codes'!$C:$J,2,FALSE),Table_CustomMeasureNames,3,FALSE),"N/A")</f>
        <v>N/A</v>
      </c>
      <c r="E106" s="218" t="str">
        <f t="shared" si="12"/>
        <v/>
      </c>
      <c r="F106" s="226" t="str">
        <f>IF(ISNUMBER($D106)=TRUE,Custom!M31,"")</f>
        <v/>
      </c>
      <c r="G106" s="218" t="str">
        <f>IF(ISNUMBER($D106)=TRUE,Custom!S31,"")</f>
        <v/>
      </c>
      <c r="H106" s="218" t="str">
        <f>IF(ISNUMBER($D106)=TRUE,Custom!T31,"")</f>
        <v/>
      </c>
      <c r="I106" s="219" t="str">
        <f>IF(ISNUMBER($D106)=TRUE,IF(AND(Subtotal_Incentive&gt;Value_Max_Incentive,Total_ProjectCost&gt;Value_Max_Incentive),Value_Max_Incentive*(Custom!V31/Subtotal_Incentive),IF(AND(Subtotal_Incentive&gt;Total_ProjectCost,Total_ProjectCost&lt;Value_Max_Incentive),Total_ProjectCost*(Custom!V31/Subtotal_Incentive),Custom!V31)),"")</f>
        <v/>
      </c>
      <c r="J106" s="220" t="str">
        <f>IF(ISNUMBER($D106)=TRUE,Custom!R31,"")</f>
        <v/>
      </c>
      <c r="K106" s="218" t="str" cm="1">
        <f t="array" ref="K106">IF(ISNUMBER($D106)=TRUE,Subtotal_OtherCosts*(J106/SUM(J:J)),"")</f>
        <v/>
      </c>
      <c r="L106" s="221" t="str">
        <f>IF(ISNUMBER($D106)=TRUE,Custom!G31,"")</f>
        <v/>
      </c>
      <c r="M106" s="227" t="str">
        <f>IF($D106&lt;&gt;"N/A",Custom!L31,"")</f>
        <v/>
      </c>
      <c r="N106" s="221" t="str">
        <f>IF(ISNUMBER($D106)=TRUE,Custom!O31,"")</f>
        <v/>
      </c>
      <c r="O106" s="222" t="str">
        <f t="shared" si="13"/>
        <v/>
      </c>
      <c r="P106" s="221" t="str">
        <f>IF(ISNUMBER($D106)=TRUE,VLOOKUP(VLOOKUP(Custom!I31,'Fixture codes'!$C:$J,2,FALSE),Table_CustomMeasureNames,2,FALSE),"")</f>
        <v/>
      </c>
    </row>
    <row r="107" spans="1:16" customFormat="1" x14ac:dyDescent="0.25">
      <c r="A107" s="5" t="s">
        <v>135</v>
      </c>
      <c r="B107" s="218" t="str">
        <f t="shared" si="11"/>
        <v/>
      </c>
      <c r="C107" s="5">
        <f t="shared" si="10"/>
        <v>0</v>
      </c>
      <c r="D107" s="5" t="str">
        <f>IFERROR(VLOOKUP(VLOOKUP(Custom!I32,'Fixture codes'!$C:$J,2,FALSE),Table_CustomMeasureNames,3,FALSE),"N/A")</f>
        <v>N/A</v>
      </c>
      <c r="E107" s="218" t="str">
        <f t="shared" si="12"/>
        <v/>
      </c>
      <c r="F107" s="226" t="str">
        <f>IF(ISNUMBER($D107)=TRUE,Custom!M32,"")</f>
        <v/>
      </c>
      <c r="G107" s="218" t="str">
        <f>IF(ISNUMBER($D107)=TRUE,Custom!S32,"")</f>
        <v/>
      </c>
      <c r="H107" s="218" t="str">
        <f>IF(ISNUMBER($D107)=TRUE,Custom!T32,"")</f>
        <v/>
      </c>
      <c r="I107" s="219" t="str">
        <f>IF(ISNUMBER($D107)=TRUE,IF(AND(Subtotal_Incentive&gt;Value_Max_Incentive,Total_ProjectCost&gt;Value_Max_Incentive),Value_Max_Incentive*(Custom!V32/Subtotal_Incentive),IF(AND(Subtotal_Incentive&gt;Total_ProjectCost,Total_ProjectCost&lt;Value_Max_Incentive),Total_ProjectCost*(Custom!V32/Subtotal_Incentive),Custom!V32)),"")</f>
        <v/>
      </c>
      <c r="J107" s="220" t="str">
        <f>IF(ISNUMBER($D107)=TRUE,Custom!R32,"")</f>
        <v/>
      </c>
      <c r="K107" s="218" t="str" cm="1">
        <f t="array" ref="K107">IF(ISNUMBER($D107)=TRUE,Subtotal_OtherCosts*(J107/SUM(J:J)),"")</f>
        <v/>
      </c>
      <c r="L107" s="221" t="str">
        <f>IF(ISNUMBER($D107)=TRUE,Custom!G32,"")</f>
        <v/>
      </c>
      <c r="M107" s="227" t="str">
        <f>IF($D107&lt;&gt;"N/A",Custom!L32,"")</f>
        <v/>
      </c>
      <c r="N107" s="221" t="str">
        <f>IF(ISNUMBER($D107)=TRUE,Custom!O32,"")</f>
        <v/>
      </c>
      <c r="O107" s="222" t="str">
        <f t="shared" si="13"/>
        <v/>
      </c>
      <c r="P107" s="221" t="str">
        <f>IF(ISNUMBER($D107)=TRUE,VLOOKUP(VLOOKUP(Custom!I32,'Fixture codes'!$C:$J,2,FALSE),Table_CustomMeasureNames,2,FALSE),"")</f>
        <v/>
      </c>
    </row>
    <row r="108" spans="1:16" customFormat="1" x14ac:dyDescent="0.25">
      <c r="A108" s="5" t="s">
        <v>135</v>
      </c>
      <c r="B108" s="218" t="str">
        <f t="shared" si="11"/>
        <v/>
      </c>
      <c r="C108" s="5">
        <f t="shared" si="10"/>
        <v>0</v>
      </c>
      <c r="D108" s="5" t="str">
        <f>IFERROR(VLOOKUP(VLOOKUP(Custom!I33,'Fixture codes'!$C:$J,2,FALSE),Table_CustomMeasureNames,3,FALSE),"N/A")</f>
        <v>N/A</v>
      </c>
      <c r="E108" s="218" t="str">
        <f t="shared" si="12"/>
        <v/>
      </c>
      <c r="F108" s="226" t="str">
        <f>IF(ISNUMBER($D108)=TRUE,Custom!M33,"")</f>
        <v/>
      </c>
      <c r="G108" s="218" t="str">
        <f>IF(ISNUMBER($D108)=TRUE,Custom!S33,"")</f>
        <v/>
      </c>
      <c r="H108" s="218" t="str">
        <f>IF(ISNUMBER($D108)=TRUE,Custom!T33,"")</f>
        <v/>
      </c>
      <c r="I108" s="219" t="str">
        <f>IF(ISNUMBER($D108)=TRUE,IF(AND(Subtotal_Incentive&gt;Value_Max_Incentive,Total_ProjectCost&gt;Value_Max_Incentive),Value_Max_Incentive*(Custom!V33/Subtotal_Incentive),IF(AND(Subtotal_Incentive&gt;Total_ProjectCost,Total_ProjectCost&lt;Value_Max_Incentive),Total_ProjectCost*(Custom!V33/Subtotal_Incentive),Custom!V33)),"")</f>
        <v/>
      </c>
      <c r="J108" s="220" t="str">
        <f>IF(ISNUMBER($D108)=TRUE,Custom!R33,"")</f>
        <v/>
      </c>
      <c r="K108" s="218" t="str" cm="1">
        <f t="array" ref="K108">IF(ISNUMBER($D108)=TRUE,Subtotal_OtherCosts*(J108/SUM(J:J)),"")</f>
        <v/>
      </c>
      <c r="L108" s="221" t="str">
        <f>IF(ISNUMBER($D108)=TRUE,Custom!G33,"")</f>
        <v/>
      </c>
      <c r="M108" s="227" t="str">
        <f>IF($D108&lt;&gt;"N/A",Custom!L33,"")</f>
        <v/>
      </c>
      <c r="N108" s="221" t="str">
        <f>IF(ISNUMBER($D108)=TRUE,Custom!O33,"")</f>
        <v/>
      </c>
      <c r="O108" s="222" t="str">
        <f t="shared" si="13"/>
        <v/>
      </c>
      <c r="P108" s="221" t="str">
        <f>IF(ISNUMBER($D108)=TRUE,VLOOKUP(VLOOKUP(Custom!I33,'Fixture codes'!$C:$J,2,FALSE),Table_CustomMeasureNames,2,FALSE),"")</f>
        <v/>
      </c>
    </row>
    <row r="109" spans="1:16" customFormat="1" x14ac:dyDescent="0.25">
      <c r="A109" s="5" t="s">
        <v>135</v>
      </c>
      <c r="B109" s="218" t="str">
        <f t="shared" si="11"/>
        <v/>
      </c>
      <c r="C109" s="5">
        <f t="shared" si="10"/>
        <v>0</v>
      </c>
      <c r="D109" s="5" t="str">
        <f>IFERROR(VLOOKUP(VLOOKUP(Custom!I34,'Fixture codes'!$C:$J,2,FALSE),Table_CustomMeasureNames,3,FALSE),"N/A")</f>
        <v>N/A</v>
      </c>
      <c r="E109" s="218" t="str">
        <f t="shared" si="12"/>
        <v/>
      </c>
      <c r="F109" s="226" t="str">
        <f>IF(ISNUMBER($D109)=TRUE,Custom!M34,"")</f>
        <v/>
      </c>
      <c r="G109" s="218" t="str">
        <f>IF(ISNUMBER($D109)=TRUE,Custom!S34,"")</f>
        <v/>
      </c>
      <c r="H109" s="218" t="str">
        <f>IF(ISNUMBER($D109)=TRUE,Custom!T34,"")</f>
        <v/>
      </c>
      <c r="I109" s="219" t="str">
        <f>IF(ISNUMBER($D109)=TRUE,IF(AND(Subtotal_Incentive&gt;Value_Max_Incentive,Total_ProjectCost&gt;Value_Max_Incentive),Value_Max_Incentive*(Custom!V34/Subtotal_Incentive),IF(AND(Subtotal_Incentive&gt;Total_ProjectCost,Total_ProjectCost&lt;Value_Max_Incentive),Total_ProjectCost*(Custom!V34/Subtotal_Incentive),Custom!V34)),"")</f>
        <v/>
      </c>
      <c r="J109" s="220" t="str">
        <f>IF(ISNUMBER($D109)=TRUE,Custom!R34,"")</f>
        <v/>
      </c>
      <c r="K109" s="218" t="str" cm="1">
        <f t="array" ref="K109">IF(ISNUMBER($D109)=TRUE,Subtotal_OtherCosts*(J109/SUM(J:J)),"")</f>
        <v/>
      </c>
      <c r="L109" s="221" t="str">
        <f>IF(ISNUMBER($D109)=TRUE,Custom!G34,"")</f>
        <v/>
      </c>
      <c r="M109" s="227" t="str">
        <f>IF($D109&lt;&gt;"N/A",Custom!L34,"")</f>
        <v/>
      </c>
      <c r="N109" s="221" t="str">
        <f>IF(ISNUMBER($D109)=TRUE,Custom!O34,"")</f>
        <v/>
      </c>
      <c r="O109" s="222" t="str">
        <f t="shared" si="13"/>
        <v/>
      </c>
      <c r="P109" s="221" t="str">
        <f>IF(ISNUMBER($D109)=TRUE,VLOOKUP(VLOOKUP(Custom!I34,'Fixture codes'!$C:$J,2,FALSE),Table_CustomMeasureNames,2,FALSE),"")</f>
        <v/>
      </c>
    </row>
    <row r="110" spans="1:16" customFormat="1" x14ac:dyDescent="0.25">
      <c r="A110" s="5" t="s">
        <v>135</v>
      </c>
      <c r="B110" s="218" t="str">
        <f t="shared" si="11"/>
        <v/>
      </c>
      <c r="C110" s="5">
        <f t="shared" si="10"/>
        <v>0</v>
      </c>
      <c r="D110" s="5" t="str">
        <f>IFERROR(VLOOKUP(VLOOKUP(Custom!I35,'Fixture codes'!$C:$J,2,FALSE),Table_CustomMeasureNames,3,FALSE),"N/A")</f>
        <v>N/A</v>
      </c>
      <c r="E110" s="218" t="str">
        <f t="shared" si="12"/>
        <v/>
      </c>
      <c r="F110" s="226" t="str">
        <f>IF(ISNUMBER($D110)=TRUE,Custom!M35,"")</f>
        <v/>
      </c>
      <c r="G110" s="218" t="str">
        <f>IF(ISNUMBER($D110)=TRUE,Custom!S35,"")</f>
        <v/>
      </c>
      <c r="H110" s="218" t="str">
        <f>IF(ISNUMBER($D110)=TRUE,Custom!T35,"")</f>
        <v/>
      </c>
      <c r="I110" s="219" t="str">
        <f>IF(ISNUMBER($D110)=TRUE,IF(AND(Subtotal_Incentive&gt;Value_Max_Incentive,Total_ProjectCost&gt;Value_Max_Incentive),Value_Max_Incentive*(Custom!V35/Subtotal_Incentive),IF(AND(Subtotal_Incentive&gt;Total_ProjectCost,Total_ProjectCost&lt;Value_Max_Incentive),Total_ProjectCost*(Custom!V35/Subtotal_Incentive),Custom!V35)),"")</f>
        <v/>
      </c>
      <c r="J110" s="220" t="str">
        <f>IF(ISNUMBER($D110)=TRUE,Custom!R35,"")</f>
        <v/>
      </c>
      <c r="K110" s="218" t="str" cm="1">
        <f t="array" ref="K110">IF(ISNUMBER($D110)=TRUE,Subtotal_OtherCosts*(J110/SUM(J:J)),"")</f>
        <v/>
      </c>
      <c r="L110" s="221" t="str">
        <f>IF(ISNUMBER($D110)=TRUE,Custom!G35,"")</f>
        <v/>
      </c>
      <c r="M110" s="227" t="str">
        <f>IF($D110&lt;&gt;"N/A",Custom!L35,"")</f>
        <v/>
      </c>
      <c r="N110" s="221" t="str">
        <f>IF(ISNUMBER($D110)=TRUE,Custom!O35,"")</f>
        <v/>
      </c>
      <c r="O110" s="222" t="str">
        <f t="shared" si="13"/>
        <v/>
      </c>
      <c r="P110" s="221" t="str">
        <f>IF(ISNUMBER($D110)=TRUE,VLOOKUP(VLOOKUP(Custom!I35,'Fixture codes'!$C:$J,2,FALSE),Table_CustomMeasureNames,2,FALSE),"")</f>
        <v/>
      </c>
    </row>
    <row r="111" spans="1:16" customFormat="1" x14ac:dyDescent="0.25">
      <c r="A111" s="5" t="s">
        <v>135</v>
      </c>
      <c r="B111" s="218" t="str">
        <f t="shared" si="11"/>
        <v/>
      </c>
      <c r="C111" s="5">
        <f t="shared" si="10"/>
        <v>0</v>
      </c>
      <c r="D111" s="5" t="str">
        <f>IFERROR(VLOOKUP(VLOOKUP(Custom!I36,'Fixture codes'!$C:$J,2,FALSE),Table_CustomMeasureNames,3,FALSE),"N/A")</f>
        <v>N/A</v>
      </c>
      <c r="E111" s="218" t="str">
        <f t="shared" si="12"/>
        <v/>
      </c>
      <c r="F111" s="226" t="str">
        <f>IF(ISNUMBER($D111)=TRUE,Custom!M36,"")</f>
        <v/>
      </c>
      <c r="G111" s="218" t="str">
        <f>IF(ISNUMBER($D111)=TRUE,Custom!S36,"")</f>
        <v/>
      </c>
      <c r="H111" s="218" t="str">
        <f>IF(ISNUMBER($D111)=TRUE,Custom!T36,"")</f>
        <v/>
      </c>
      <c r="I111" s="219" t="str">
        <f>IF(ISNUMBER($D111)=TRUE,IF(AND(Subtotal_Incentive&gt;Value_Max_Incentive,Total_ProjectCost&gt;Value_Max_Incentive),Value_Max_Incentive*(Custom!V36/Subtotal_Incentive),IF(AND(Subtotal_Incentive&gt;Total_ProjectCost,Total_ProjectCost&lt;Value_Max_Incentive),Total_ProjectCost*(Custom!V36/Subtotal_Incentive),Custom!V36)),"")</f>
        <v/>
      </c>
      <c r="J111" s="220" t="str">
        <f>IF(ISNUMBER($D111)=TRUE,Custom!R36,"")</f>
        <v/>
      </c>
      <c r="K111" s="218" t="str" cm="1">
        <f t="array" ref="K111">IF(ISNUMBER($D111)=TRUE,Subtotal_OtherCosts*(J111/SUM(J:J)),"")</f>
        <v/>
      </c>
      <c r="L111" s="221" t="str">
        <f>IF(ISNUMBER($D111)=TRUE,Custom!G36,"")</f>
        <v/>
      </c>
      <c r="M111" s="227" t="str">
        <f>IF($D111&lt;&gt;"N/A",Custom!L36,"")</f>
        <v/>
      </c>
      <c r="N111" s="221" t="str">
        <f>IF(ISNUMBER($D111)=TRUE,Custom!O36,"")</f>
        <v/>
      </c>
      <c r="O111" s="222" t="str">
        <f t="shared" si="13"/>
        <v/>
      </c>
      <c r="P111" s="221" t="str">
        <f>IF(ISNUMBER($D111)=TRUE,VLOOKUP(VLOOKUP(Custom!I36,'Fixture codes'!$C:$J,2,FALSE),Table_CustomMeasureNames,2,FALSE),"")</f>
        <v/>
      </c>
    </row>
    <row r="112" spans="1:16" customFormat="1" x14ac:dyDescent="0.25">
      <c r="A112" s="5" t="s">
        <v>135</v>
      </c>
      <c r="B112" s="218" t="str">
        <f t="shared" si="11"/>
        <v/>
      </c>
      <c r="C112" s="5">
        <f t="shared" si="10"/>
        <v>0</v>
      </c>
      <c r="D112" s="5" t="str">
        <f>IFERROR(VLOOKUP(VLOOKUP(Custom!I37,'Fixture codes'!$C:$J,2,FALSE),Table_CustomMeasureNames,3,FALSE),"N/A")</f>
        <v>N/A</v>
      </c>
      <c r="E112" s="218" t="str">
        <f t="shared" si="12"/>
        <v/>
      </c>
      <c r="F112" s="226" t="str">
        <f>IF(ISNUMBER($D112)=TRUE,Custom!M37,"")</f>
        <v/>
      </c>
      <c r="G112" s="218" t="str">
        <f>IF(ISNUMBER($D112)=TRUE,Custom!S37,"")</f>
        <v/>
      </c>
      <c r="H112" s="218" t="str">
        <f>IF(ISNUMBER($D112)=TRUE,Custom!T37,"")</f>
        <v/>
      </c>
      <c r="I112" s="219" t="str">
        <f>IF(ISNUMBER($D112)=TRUE,IF(AND(Subtotal_Incentive&gt;Value_Max_Incentive,Total_ProjectCost&gt;Value_Max_Incentive),Value_Max_Incentive*(Custom!V37/Subtotal_Incentive),IF(AND(Subtotal_Incentive&gt;Total_ProjectCost,Total_ProjectCost&lt;Value_Max_Incentive),Total_ProjectCost*(Custom!V37/Subtotal_Incentive),Custom!V37)),"")</f>
        <v/>
      </c>
      <c r="J112" s="220" t="str">
        <f>IF(ISNUMBER($D112)=TRUE,Custom!R37,"")</f>
        <v/>
      </c>
      <c r="K112" s="218" t="str" cm="1">
        <f t="array" ref="K112">IF(ISNUMBER($D112)=TRUE,Subtotal_OtherCosts*(J112/SUM(J:J)),"")</f>
        <v/>
      </c>
      <c r="L112" s="221" t="str">
        <f>IF(ISNUMBER($D112)=TRUE,Custom!G37,"")</f>
        <v/>
      </c>
      <c r="M112" s="227" t="str">
        <f>IF($D112&lt;&gt;"N/A",Custom!L37,"")</f>
        <v/>
      </c>
      <c r="N112" s="221" t="str">
        <f>IF(ISNUMBER($D112)=TRUE,Custom!O37,"")</f>
        <v/>
      </c>
      <c r="O112" s="222" t="str">
        <f t="shared" si="13"/>
        <v/>
      </c>
      <c r="P112" s="221" t="str">
        <f>IF(ISNUMBER($D112)=TRUE,VLOOKUP(VLOOKUP(Custom!I37,'Fixture codes'!$C:$J,2,FALSE),Table_CustomMeasureNames,2,FALSE),"")</f>
        <v/>
      </c>
    </row>
    <row r="113" spans="1:16" customFormat="1" x14ac:dyDescent="0.25">
      <c r="A113" s="5" t="s">
        <v>135</v>
      </c>
      <c r="B113" s="218" t="str">
        <f t="shared" si="11"/>
        <v/>
      </c>
      <c r="C113" s="5">
        <f t="shared" si="10"/>
        <v>0</v>
      </c>
      <c r="D113" s="5" t="str">
        <f>IFERROR(VLOOKUP(VLOOKUP(Custom!I38,'Fixture codes'!$C:$J,2,FALSE),Table_CustomMeasureNames,3,FALSE),"N/A")</f>
        <v>N/A</v>
      </c>
      <c r="E113" s="218" t="str">
        <f t="shared" si="12"/>
        <v/>
      </c>
      <c r="F113" s="226" t="str">
        <f>IF(ISNUMBER($D113)=TRUE,Custom!M38,"")</f>
        <v/>
      </c>
      <c r="G113" s="218" t="str">
        <f>IF(ISNUMBER($D113)=TRUE,Custom!S38,"")</f>
        <v/>
      </c>
      <c r="H113" s="218" t="str">
        <f>IF(ISNUMBER($D113)=TRUE,Custom!T38,"")</f>
        <v/>
      </c>
      <c r="I113" s="219" t="str">
        <f>IF(ISNUMBER($D113)=TRUE,IF(AND(Subtotal_Incentive&gt;Value_Max_Incentive,Total_ProjectCost&gt;Value_Max_Incentive),Value_Max_Incentive*(Custom!V38/Subtotal_Incentive),IF(AND(Subtotal_Incentive&gt;Total_ProjectCost,Total_ProjectCost&lt;Value_Max_Incentive),Total_ProjectCost*(Custom!V38/Subtotal_Incentive),Custom!V38)),"")</f>
        <v/>
      </c>
      <c r="J113" s="220" t="str">
        <f>IF(ISNUMBER($D113)=TRUE,Custom!R38,"")</f>
        <v/>
      </c>
      <c r="K113" s="218" t="str" cm="1">
        <f t="array" ref="K113">IF(ISNUMBER($D113)=TRUE,Subtotal_OtherCosts*(J113/SUM(J:J)),"")</f>
        <v/>
      </c>
      <c r="L113" s="221" t="str">
        <f>IF(ISNUMBER($D113)=TRUE,Custom!G38,"")</f>
        <v/>
      </c>
      <c r="M113" s="227" t="str">
        <f>IF($D113&lt;&gt;"N/A",Custom!L38,"")</f>
        <v/>
      </c>
      <c r="N113" s="221" t="str">
        <f>IF(ISNUMBER($D113)=TRUE,Custom!O38,"")</f>
        <v/>
      </c>
      <c r="O113" s="222" t="str">
        <f t="shared" si="13"/>
        <v/>
      </c>
      <c r="P113" s="221" t="str">
        <f>IF(ISNUMBER($D113)=TRUE,VLOOKUP(VLOOKUP(Custom!I38,'Fixture codes'!$C:$J,2,FALSE),Table_CustomMeasureNames,2,FALSE),"")</f>
        <v/>
      </c>
    </row>
    <row r="114" spans="1:16" customFormat="1" x14ac:dyDescent="0.25">
      <c r="A114" s="5" t="s">
        <v>135</v>
      </c>
      <c r="B114" s="218" t="str">
        <f t="shared" si="11"/>
        <v/>
      </c>
      <c r="C114" s="5">
        <f t="shared" si="10"/>
        <v>0</v>
      </c>
      <c r="D114" s="5" t="str">
        <f>IFERROR(VLOOKUP(VLOOKUP(Custom!I39,'Fixture codes'!$C:$J,2,FALSE),Table_CustomMeasureNames,3,FALSE),"N/A")</f>
        <v>N/A</v>
      </c>
      <c r="E114" s="218" t="str">
        <f t="shared" si="12"/>
        <v/>
      </c>
      <c r="F114" s="226" t="str">
        <f>IF(ISNUMBER($D114)=TRUE,Custom!M39,"")</f>
        <v/>
      </c>
      <c r="G114" s="218" t="str">
        <f>IF(ISNUMBER($D114)=TRUE,Custom!S39,"")</f>
        <v/>
      </c>
      <c r="H114" s="218" t="str">
        <f>IF(ISNUMBER($D114)=TRUE,Custom!T39,"")</f>
        <v/>
      </c>
      <c r="I114" s="219" t="str">
        <f>IF(ISNUMBER($D114)=TRUE,IF(AND(Subtotal_Incentive&gt;Value_Max_Incentive,Total_ProjectCost&gt;Value_Max_Incentive),Value_Max_Incentive*(Custom!V39/Subtotal_Incentive),IF(AND(Subtotal_Incentive&gt;Total_ProjectCost,Total_ProjectCost&lt;Value_Max_Incentive),Total_ProjectCost*(Custom!V39/Subtotal_Incentive),Custom!V39)),"")</f>
        <v/>
      </c>
      <c r="J114" s="220" t="str">
        <f>IF(ISNUMBER($D114)=TRUE,Custom!R39,"")</f>
        <v/>
      </c>
      <c r="K114" s="218" t="str" cm="1">
        <f t="array" ref="K114">IF(ISNUMBER($D114)=TRUE,Subtotal_OtherCosts*(J114/SUM(J:J)),"")</f>
        <v/>
      </c>
      <c r="L114" s="221" t="str">
        <f>IF(ISNUMBER($D114)=TRUE,Custom!G39,"")</f>
        <v/>
      </c>
      <c r="M114" s="227" t="str">
        <f>IF($D114&lt;&gt;"N/A",Custom!L39,"")</f>
        <v/>
      </c>
      <c r="N114" s="221" t="str">
        <f>IF(ISNUMBER($D114)=TRUE,Custom!O39,"")</f>
        <v/>
      </c>
      <c r="O114" s="222" t="str">
        <f t="shared" si="13"/>
        <v/>
      </c>
      <c r="P114" s="221" t="str">
        <f>IF(ISNUMBER($D114)=TRUE,VLOOKUP(VLOOKUP(Custom!I39,'Fixture codes'!$C:$J,2,FALSE),Table_CustomMeasureNames,2,FALSE),"")</f>
        <v/>
      </c>
    </row>
    <row r="115" spans="1:16" customFormat="1" x14ac:dyDescent="0.25">
      <c r="A115" s="5" t="s">
        <v>135</v>
      </c>
      <c r="B115" s="218" t="str">
        <f t="shared" si="11"/>
        <v/>
      </c>
      <c r="C115" s="5">
        <f t="shared" si="10"/>
        <v>0</v>
      </c>
      <c r="D115" s="5" t="str">
        <f>IFERROR(VLOOKUP(VLOOKUP(Custom!I40,'Fixture codes'!$C:$J,2,FALSE),Table_CustomMeasureNames,3,FALSE),"N/A")</f>
        <v>N/A</v>
      </c>
      <c r="E115" s="218" t="str">
        <f t="shared" si="12"/>
        <v/>
      </c>
      <c r="F115" s="226" t="str">
        <f>IF(ISNUMBER($D115)=TRUE,Custom!M40,"")</f>
        <v/>
      </c>
      <c r="G115" s="218" t="str">
        <f>IF(ISNUMBER($D115)=TRUE,Custom!S40,"")</f>
        <v/>
      </c>
      <c r="H115" s="218" t="str">
        <f>IF(ISNUMBER($D115)=TRUE,Custom!T40,"")</f>
        <v/>
      </c>
      <c r="I115" s="219" t="str">
        <f>IF(ISNUMBER($D115)=TRUE,IF(AND(Subtotal_Incentive&gt;Value_Max_Incentive,Total_ProjectCost&gt;Value_Max_Incentive),Value_Max_Incentive*(Custom!V40/Subtotal_Incentive),IF(AND(Subtotal_Incentive&gt;Total_ProjectCost,Total_ProjectCost&lt;Value_Max_Incentive),Total_ProjectCost*(Custom!V40/Subtotal_Incentive),Custom!V40)),"")</f>
        <v/>
      </c>
      <c r="J115" s="220" t="str">
        <f>IF(ISNUMBER($D115)=TRUE,Custom!R40,"")</f>
        <v/>
      </c>
      <c r="K115" s="218" t="str" cm="1">
        <f t="array" ref="K115">IF(ISNUMBER($D115)=TRUE,Subtotal_OtherCosts*(J115/SUM(J:J)),"")</f>
        <v/>
      </c>
      <c r="L115" s="221" t="str">
        <f>IF(ISNUMBER($D115)=TRUE,Custom!G40,"")</f>
        <v/>
      </c>
      <c r="M115" s="227" t="str">
        <f>IF($D115&lt;&gt;"N/A",Custom!L40,"")</f>
        <v/>
      </c>
      <c r="N115" s="221" t="str">
        <f>IF(ISNUMBER($D115)=TRUE,Custom!O40,"")</f>
        <v/>
      </c>
      <c r="O115" s="222" t="str">
        <f t="shared" si="13"/>
        <v/>
      </c>
      <c r="P115" s="221" t="str">
        <f>IF(ISNUMBER($D115)=TRUE,VLOOKUP(VLOOKUP(Custom!I40,'Fixture codes'!$C:$J,2,FALSE),Table_CustomMeasureNames,2,FALSE),"")</f>
        <v/>
      </c>
    </row>
    <row r="116" spans="1:16" customFormat="1" x14ac:dyDescent="0.25">
      <c r="A116" s="5" t="s">
        <v>135</v>
      </c>
      <c r="B116" s="218" t="str">
        <f t="shared" si="11"/>
        <v/>
      </c>
      <c r="C116" s="5">
        <f t="shared" si="10"/>
        <v>0</v>
      </c>
      <c r="D116" s="5" t="str">
        <f>IFERROR(VLOOKUP(VLOOKUP(Custom!I41,'Fixture codes'!$C:$J,2,FALSE),Table_CustomMeasureNames,3,FALSE),"N/A")</f>
        <v>N/A</v>
      </c>
      <c r="E116" s="218" t="str">
        <f t="shared" si="12"/>
        <v/>
      </c>
      <c r="F116" s="226" t="str">
        <f>IF(ISNUMBER($D116)=TRUE,Custom!M41,"")</f>
        <v/>
      </c>
      <c r="G116" s="218" t="str">
        <f>IF(ISNUMBER($D116)=TRUE,Custom!S41,"")</f>
        <v/>
      </c>
      <c r="H116" s="218" t="str">
        <f>IF(ISNUMBER($D116)=TRUE,Custom!T41,"")</f>
        <v/>
      </c>
      <c r="I116" s="219" t="str">
        <f>IF(ISNUMBER($D116)=TRUE,IF(AND(Subtotal_Incentive&gt;Value_Max_Incentive,Total_ProjectCost&gt;Value_Max_Incentive),Value_Max_Incentive*(Custom!V41/Subtotal_Incentive),IF(AND(Subtotal_Incentive&gt;Total_ProjectCost,Total_ProjectCost&lt;Value_Max_Incentive),Total_ProjectCost*(Custom!V41/Subtotal_Incentive),Custom!V41)),"")</f>
        <v/>
      </c>
      <c r="J116" s="220" t="str">
        <f>IF(ISNUMBER($D116)=TRUE,Custom!R41,"")</f>
        <v/>
      </c>
      <c r="K116" s="218" t="str" cm="1">
        <f t="array" ref="K116">IF(ISNUMBER($D116)=TRUE,Subtotal_OtherCosts*(J116/SUM(J:J)),"")</f>
        <v/>
      </c>
      <c r="L116" s="221" t="str">
        <f>IF(ISNUMBER($D116)=TRUE,Custom!G41,"")</f>
        <v/>
      </c>
      <c r="M116" s="227" t="str">
        <f>IF($D116&lt;&gt;"N/A",Custom!L41,"")</f>
        <v/>
      </c>
      <c r="N116" s="221" t="str">
        <f>IF(ISNUMBER($D116)=TRUE,Custom!O41,"")</f>
        <v/>
      </c>
      <c r="O116" s="222" t="str">
        <f t="shared" si="13"/>
        <v/>
      </c>
      <c r="P116" s="221" t="str">
        <f>IF(ISNUMBER($D116)=TRUE,VLOOKUP(VLOOKUP(Custom!I41,'Fixture codes'!$C:$J,2,FALSE),Table_CustomMeasureNames,2,FALSE),"")</f>
        <v/>
      </c>
    </row>
    <row r="117" spans="1:16" customFormat="1" x14ac:dyDescent="0.25">
      <c r="A117" s="5" t="s">
        <v>135</v>
      </c>
      <c r="B117" s="218" t="str">
        <f t="shared" si="11"/>
        <v/>
      </c>
      <c r="C117" s="5">
        <f t="shared" si="10"/>
        <v>0</v>
      </c>
      <c r="D117" s="5" t="str">
        <f>IFERROR(VLOOKUP(VLOOKUP(Custom!I42,'Fixture codes'!$C:$J,2,FALSE),Table_CustomMeasureNames,3,FALSE),"N/A")</f>
        <v>N/A</v>
      </c>
      <c r="E117" s="218" t="str">
        <f t="shared" si="12"/>
        <v/>
      </c>
      <c r="F117" s="226" t="str">
        <f>IF(ISNUMBER($D117)=TRUE,Custom!M42,"")</f>
        <v/>
      </c>
      <c r="G117" s="218" t="str">
        <f>IF(ISNUMBER($D117)=TRUE,Custom!S42,"")</f>
        <v/>
      </c>
      <c r="H117" s="218" t="str">
        <f>IF(ISNUMBER($D117)=TRUE,Custom!T42,"")</f>
        <v/>
      </c>
      <c r="I117" s="219" t="str">
        <f>IF(ISNUMBER($D117)=TRUE,IF(AND(Subtotal_Incentive&gt;Value_Max_Incentive,Total_ProjectCost&gt;Value_Max_Incentive),Value_Max_Incentive*(Custom!V42/Subtotal_Incentive),IF(AND(Subtotal_Incentive&gt;Total_ProjectCost,Total_ProjectCost&lt;Value_Max_Incentive),Total_ProjectCost*(Custom!V42/Subtotal_Incentive),Custom!V42)),"")</f>
        <v/>
      </c>
      <c r="J117" s="220" t="str">
        <f>IF(ISNUMBER($D117)=TRUE,Custom!R42,"")</f>
        <v/>
      </c>
      <c r="K117" s="218" t="str" cm="1">
        <f t="array" ref="K117">IF(ISNUMBER($D117)=TRUE,Subtotal_OtherCosts*(J117/SUM(J:J)),"")</f>
        <v/>
      </c>
      <c r="L117" s="221" t="str">
        <f>IF(ISNUMBER($D117)=TRUE,Custom!G42,"")</f>
        <v/>
      </c>
      <c r="M117" s="227" t="str">
        <f>IF($D117&lt;&gt;"N/A",Custom!L42,"")</f>
        <v/>
      </c>
      <c r="N117" s="221" t="str">
        <f>IF(ISNUMBER($D117)=TRUE,Custom!O42,"")</f>
        <v/>
      </c>
      <c r="O117" s="222" t="str">
        <f t="shared" si="13"/>
        <v/>
      </c>
      <c r="P117" s="221" t="str">
        <f>IF(ISNUMBER($D117)=TRUE,VLOOKUP(VLOOKUP(Custom!I42,'Fixture codes'!$C:$J,2,FALSE),Table_CustomMeasureNames,2,FALSE),"")</f>
        <v/>
      </c>
    </row>
    <row r="118" spans="1:16" customFormat="1" x14ac:dyDescent="0.25">
      <c r="A118" s="5" t="s">
        <v>135</v>
      </c>
      <c r="B118" s="218" t="str">
        <f t="shared" si="11"/>
        <v/>
      </c>
      <c r="C118" s="5">
        <f t="shared" si="10"/>
        <v>0</v>
      </c>
      <c r="D118" s="5" t="str">
        <f>IFERROR(VLOOKUP(VLOOKUP(Custom!I43,'Fixture codes'!$C:$J,2,FALSE),Table_CustomMeasureNames,3,FALSE),"N/A")</f>
        <v>N/A</v>
      </c>
      <c r="E118" s="218" t="str">
        <f t="shared" si="12"/>
        <v/>
      </c>
      <c r="F118" s="226" t="str">
        <f>IF(ISNUMBER($D118)=TRUE,Custom!M43,"")</f>
        <v/>
      </c>
      <c r="G118" s="218" t="str">
        <f>IF(ISNUMBER($D118)=TRUE,Custom!S43,"")</f>
        <v/>
      </c>
      <c r="H118" s="218" t="str">
        <f>IF(ISNUMBER($D118)=TRUE,Custom!T43,"")</f>
        <v/>
      </c>
      <c r="I118" s="219" t="str">
        <f>IF(ISNUMBER($D118)=TRUE,IF(AND(Subtotal_Incentive&gt;Value_Max_Incentive,Total_ProjectCost&gt;Value_Max_Incentive),Value_Max_Incentive*(Custom!V43/Subtotal_Incentive),IF(AND(Subtotal_Incentive&gt;Total_ProjectCost,Total_ProjectCost&lt;Value_Max_Incentive),Total_ProjectCost*(Custom!V43/Subtotal_Incentive),Custom!V43)),"")</f>
        <v/>
      </c>
      <c r="J118" s="220" t="str">
        <f>IF(ISNUMBER($D118)=TRUE,Custom!R43,"")</f>
        <v/>
      </c>
      <c r="K118" s="218" t="str" cm="1">
        <f t="array" ref="K118">IF(ISNUMBER($D118)=TRUE,Subtotal_OtherCosts*(J118/SUM(J:J)),"")</f>
        <v/>
      </c>
      <c r="L118" s="221" t="str">
        <f>IF(ISNUMBER($D118)=TRUE,Custom!G43,"")</f>
        <v/>
      </c>
      <c r="M118" s="227" t="str">
        <f>IF($D118&lt;&gt;"N/A",Custom!L43,"")</f>
        <v/>
      </c>
      <c r="N118" s="221" t="str">
        <f>IF(ISNUMBER($D118)=TRUE,Custom!O43,"")</f>
        <v/>
      </c>
      <c r="O118" s="222" t="str">
        <f t="shared" si="13"/>
        <v/>
      </c>
      <c r="P118" s="221" t="str">
        <f>IF(ISNUMBER($D118)=TRUE,VLOOKUP(VLOOKUP(Custom!I43,'Fixture codes'!$C:$J,2,FALSE),Table_CustomMeasureNames,2,FALSE),"")</f>
        <v/>
      </c>
    </row>
    <row r="119" spans="1:16" customFormat="1" x14ac:dyDescent="0.25">
      <c r="A119" s="5" t="s">
        <v>135</v>
      </c>
      <c r="B119" s="218" t="str">
        <f t="shared" si="11"/>
        <v/>
      </c>
      <c r="C119" s="5">
        <f t="shared" si="10"/>
        <v>0</v>
      </c>
      <c r="D119" s="5" t="str">
        <f>IFERROR(VLOOKUP(VLOOKUP(Custom!I44,'Fixture codes'!$C:$J,2,FALSE),Table_CustomMeasureNames,3,FALSE),"N/A")</f>
        <v>N/A</v>
      </c>
      <c r="E119" s="218" t="str">
        <f t="shared" si="12"/>
        <v/>
      </c>
      <c r="F119" s="226" t="str">
        <f>IF(ISNUMBER($D119)=TRUE,Custom!M44,"")</f>
        <v/>
      </c>
      <c r="G119" s="218" t="str">
        <f>IF(ISNUMBER($D119)=TRUE,Custom!S44,"")</f>
        <v/>
      </c>
      <c r="H119" s="218" t="str">
        <f>IF(ISNUMBER($D119)=TRUE,Custom!T44,"")</f>
        <v/>
      </c>
      <c r="I119" s="219" t="str">
        <f>IF(ISNUMBER($D119)=TRUE,IF(AND(Subtotal_Incentive&gt;Value_Max_Incentive,Total_ProjectCost&gt;Value_Max_Incentive),Value_Max_Incentive*(Custom!V44/Subtotal_Incentive),IF(AND(Subtotal_Incentive&gt;Total_ProjectCost,Total_ProjectCost&lt;Value_Max_Incentive),Total_ProjectCost*(Custom!V44/Subtotal_Incentive),Custom!V44)),"")</f>
        <v/>
      </c>
      <c r="J119" s="220" t="str">
        <f>IF(ISNUMBER($D119)=TRUE,Custom!R44,"")</f>
        <v/>
      </c>
      <c r="K119" s="218" t="str" cm="1">
        <f t="array" ref="K119">IF(ISNUMBER($D119)=TRUE,Subtotal_OtherCosts*(J119/SUM(J:J)),"")</f>
        <v/>
      </c>
      <c r="L119" s="221" t="str">
        <f>IF(ISNUMBER($D119)=TRUE,Custom!G44,"")</f>
        <v/>
      </c>
      <c r="M119" s="227" t="str">
        <f>IF($D119&lt;&gt;"N/A",Custom!L44,"")</f>
        <v/>
      </c>
      <c r="N119" s="221" t="str">
        <f>IF(ISNUMBER($D119)=TRUE,Custom!O44,"")</f>
        <v/>
      </c>
      <c r="O119" s="222" t="str">
        <f t="shared" si="13"/>
        <v/>
      </c>
      <c r="P119" s="221" t="str">
        <f>IF(ISNUMBER($D119)=TRUE,VLOOKUP(VLOOKUP(Custom!I44,'Fixture codes'!$C:$J,2,FALSE),Table_CustomMeasureNames,2,FALSE),"")</f>
        <v/>
      </c>
    </row>
    <row r="120" spans="1:16" customFormat="1" x14ac:dyDescent="0.25">
      <c r="A120" s="5" t="s">
        <v>135</v>
      </c>
      <c r="B120" s="218" t="str">
        <f t="shared" si="11"/>
        <v/>
      </c>
      <c r="C120" s="5">
        <f t="shared" si="10"/>
        <v>0</v>
      </c>
      <c r="D120" s="5" t="str">
        <f>IFERROR(VLOOKUP(VLOOKUP(Custom!I45,'Fixture codes'!$C:$J,2,FALSE),Table_CustomMeasureNames,3,FALSE),"N/A")</f>
        <v>N/A</v>
      </c>
      <c r="E120" s="218" t="str">
        <f t="shared" si="12"/>
        <v/>
      </c>
      <c r="F120" s="226" t="str">
        <f>IF(ISNUMBER($D120)=TRUE,Custom!M45,"")</f>
        <v/>
      </c>
      <c r="G120" s="218" t="str">
        <f>IF(ISNUMBER($D120)=TRUE,Custom!S45,"")</f>
        <v/>
      </c>
      <c r="H120" s="218" t="str">
        <f>IF(ISNUMBER($D120)=TRUE,Custom!T45,"")</f>
        <v/>
      </c>
      <c r="I120" s="219" t="str">
        <f>IF(ISNUMBER($D120)=TRUE,IF(AND(Subtotal_Incentive&gt;Value_Max_Incentive,Total_ProjectCost&gt;Value_Max_Incentive),Value_Max_Incentive*(Custom!V45/Subtotal_Incentive),IF(AND(Subtotal_Incentive&gt;Total_ProjectCost,Total_ProjectCost&lt;Value_Max_Incentive),Total_ProjectCost*(Custom!V45/Subtotal_Incentive),Custom!V45)),"")</f>
        <v/>
      </c>
      <c r="J120" s="220" t="str">
        <f>IF(ISNUMBER($D120)=TRUE,Custom!R45,"")</f>
        <v/>
      </c>
      <c r="K120" s="218" t="str" cm="1">
        <f t="array" ref="K120">IF(ISNUMBER($D120)=TRUE,Subtotal_OtherCosts*(J120/SUM(J:J)),"")</f>
        <v/>
      </c>
      <c r="L120" s="221" t="str">
        <f>IF(ISNUMBER($D120)=TRUE,Custom!G45,"")</f>
        <v/>
      </c>
      <c r="M120" s="227" t="str">
        <f>IF($D120&lt;&gt;"N/A",Custom!L45,"")</f>
        <v/>
      </c>
      <c r="N120" s="221" t="str">
        <f>IF(ISNUMBER($D120)=TRUE,Custom!O45,"")</f>
        <v/>
      </c>
      <c r="O120" s="222" t="str">
        <f t="shared" si="13"/>
        <v/>
      </c>
      <c r="P120" s="221" t="str">
        <f>IF(ISNUMBER($D120)=TRUE,VLOOKUP(VLOOKUP(Custom!I45,'Fixture codes'!$C:$J,2,FALSE),Table_CustomMeasureNames,2,FALSE),"")</f>
        <v/>
      </c>
    </row>
    <row r="121" spans="1:16" customFormat="1" x14ac:dyDescent="0.25">
      <c r="A121" s="5" t="s">
        <v>135</v>
      </c>
      <c r="B121" s="218" t="str">
        <f t="shared" si="11"/>
        <v/>
      </c>
      <c r="C121" s="5">
        <f t="shared" si="10"/>
        <v>0</v>
      </c>
      <c r="D121" s="5" t="str">
        <f>IFERROR(VLOOKUP(VLOOKUP(Custom!I46,'Fixture codes'!$C:$J,2,FALSE),Table_CustomMeasureNames,3,FALSE),"N/A")</f>
        <v>N/A</v>
      </c>
      <c r="E121" s="218" t="str">
        <f t="shared" si="12"/>
        <v/>
      </c>
      <c r="F121" s="226" t="str">
        <f>IF(ISNUMBER($D121)=TRUE,Custom!M46,"")</f>
        <v/>
      </c>
      <c r="G121" s="218" t="str">
        <f>IF(ISNUMBER($D121)=TRUE,Custom!S46,"")</f>
        <v/>
      </c>
      <c r="H121" s="218" t="str">
        <f>IF(ISNUMBER($D121)=TRUE,Custom!T46,"")</f>
        <v/>
      </c>
      <c r="I121" s="219" t="str">
        <f>IF(ISNUMBER($D121)=TRUE,IF(AND(Subtotal_Incentive&gt;Value_Max_Incentive,Total_ProjectCost&gt;Value_Max_Incentive),Value_Max_Incentive*(Custom!V46/Subtotal_Incentive),IF(AND(Subtotal_Incentive&gt;Total_ProjectCost,Total_ProjectCost&lt;Value_Max_Incentive),Total_ProjectCost*(Custom!V46/Subtotal_Incentive),Custom!V46)),"")</f>
        <v/>
      </c>
      <c r="J121" s="220" t="str">
        <f>IF(ISNUMBER($D121)=TRUE,Custom!R46,"")</f>
        <v/>
      </c>
      <c r="K121" s="218" t="str" cm="1">
        <f t="array" ref="K121">IF(ISNUMBER($D121)=TRUE,Subtotal_OtherCosts*(J121/SUM(J:J)),"")</f>
        <v/>
      </c>
      <c r="L121" s="221" t="str">
        <f>IF(ISNUMBER($D121)=TRUE,Custom!G46,"")</f>
        <v/>
      </c>
      <c r="M121" s="227" t="str">
        <f>IF($D121&lt;&gt;"N/A",Custom!L46,"")</f>
        <v/>
      </c>
      <c r="N121" s="221" t="str">
        <f>IF(ISNUMBER($D121)=TRUE,Custom!O46,"")</f>
        <v/>
      </c>
      <c r="O121" s="222" t="str">
        <f t="shared" si="13"/>
        <v/>
      </c>
      <c r="P121" s="221" t="str">
        <f>IF(ISNUMBER($D121)=TRUE,VLOOKUP(VLOOKUP(Custom!I46,'Fixture codes'!$C:$J,2,FALSE),Table_CustomMeasureNames,2,FALSE),"")</f>
        <v/>
      </c>
    </row>
    <row r="122" spans="1:16" customFormat="1" x14ac:dyDescent="0.25">
      <c r="A122" s="5" t="s">
        <v>135</v>
      </c>
      <c r="B122" s="218" t="str">
        <f t="shared" si="11"/>
        <v/>
      </c>
      <c r="C122" s="5">
        <f t="shared" si="10"/>
        <v>0</v>
      </c>
      <c r="D122" s="5" t="str">
        <f>IFERROR(VLOOKUP(VLOOKUP(Custom!I47,'Fixture codes'!$C:$J,2,FALSE),Table_CustomMeasureNames,3,FALSE),"N/A")</f>
        <v>N/A</v>
      </c>
      <c r="E122" s="218" t="str">
        <f t="shared" si="12"/>
        <v/>
      </c>
      <c r="F122" s="226" t="str">
        <f>IF(ISNUMBER($D122)=TRUE,Custom!M47,"")</f>
        <v/>
      </c>
      <c r="G122" s="218" t="str">
        <f>IF(ISNUMBER($D122)=TRUE,Custom!S47,"")</f>
        <v/>
      </c>
      <c r="H122" s="218" t="str">
        <f>IF(ISNUMBER($D122)=TRUE,Custom!T47,"")</f>
        <v/>
      </c>
      <c r="I122" s="219" t="str">
        <f>IF(ISNUMBER($D122)=TRUE,IF(AND(Subtotal_Incentive&gt;Value_Max_Incentive,Total_ProjectCost&gt;Value_Max_Incentive),Value_Max_Incentive*(Custom!V47/Subtotal_Incentive),IF(AND(Subtotal_Incentive&gt;Total_ProjectCost,Total_ProjectCost&lt;Value_Max_Incentive),Total_ProjectCost*(Custom!V47/Subtotal_Incentive),Custom!V47)),"")</f>
        <v/>
      </c>
      <c r="J122" s="220" t="str">
        <f>IF(ISNUMBER($D122)=TRUE,Custom!R47,"")</f>
        <v/>
      </c>
      <c r="K122" s="218" t="str" cm="1">
        <f t="array" ref="K122">IF(ISNUMBER($D122)=TRUE,Subtotal_OtherCosts*(J122/SUM(J:J)),"")</f>
        <v/>
      </c>
      <c r="L122" s="221" t="str">
        <f>IF(ISNUMBER($D122)=TRUE,Custom!G47,"")</f>
        <v/>
      </c>
      <c r="M122" s="227" t="str">
        <f>IF($D122&lt;&gt;"N/A",Custom!L47,"")</f>
        <v/>
      </c>
      <c r="N122" s="221" t="str">
        <f>IF(ISNUMBER($D122)=TRUE,Custom!O47,"")</f>
        <v/>
      </c>
      <c r="O122" s="222" t="str">
        <f t="shared" si="13"/>
        <v/>
      </c>
      <c r="P122" s="221" t="str">
        <f>IF(ISNUMBER($D122)=TRUE,VLOOKUP(VLOOKUP(Custom!I47,'Fixture codes'!$C:$J,2,FALSE),Table_CustomMeasureNames,2,FALSE),"")</f>
        <v/>
      </c>
    </row>
    <row r="123" spans="1:16" customFormat="1" x14ac:dyDescent="0.25">
      <c r="A123" s="5" t="s">
        <v>135</v>
      </c>
      <c r="B123" s="218" t="str">
        <f t="shared" si="11"/>
        <v/>
      </c>
      <c r="C123" s="5">
        <f t="shared" si="10"/>
        <v>0</v>
      </c>
      <c r="D123" s="5" t="str">
        <f>IFERROR(VLOOKUP(VLOOKUP(Custom!I48,'Fixture codes'!$C:$J,2,FALSE),Table_CustomMeasureNames,3,FALSE),"N/A")</f>
        <v>N/A</v>
      </c>
      <c r="E123" s="218" t="str">
        <f t="shared" si="12"/>
        <v/>
      </c>
      <c r="F123" s="226" t="str">
        <f>IF(ISNUMBER($D123)=TRUE,Custom!M48,"")</f>
        <v/>
      </c>
      <c r="G123" s="218" t="str">
        <f>IF(ISNUMBER($D123)=TRUE,Custom!S48,"")</f>
        <v/>
      </c>
      <c r="H123" s="218" t="str">
        <f>IF(ISNUMBER($D123)=TRUE,Custom!T48,"")</f>
        <v/>
      </c>
      <c r="I123" s="219" t="str">
        <f>IF(ISNUMBER($D123)=TRUE,IF(AND(Subtotal_Incentive&gt;Value_Max_Incentive,Total_ProjectCost&gt;Value_Max_Incentive),Value_Max_Incentive*(Custom!V48/Subtotal_Incentive),IF(AND(Subtotal_Incentive&gt;Total_ProjectCost,Total_ProjectCost&lt;Value_Max_Incentive),Total_ProjectCost*(Custom!V48/Subtotal_Incentive),Custom!V48)),"")</f>
        <v/>
      </c>
      <c r="J123" s="220" t="str">
        <f>IF(ISNUMBER($D123)=TRUE,Custom!R48,"")</f>
        <v/>
      </c>
      <c r="K123" s="218" t="str" cm="1">
        <f t="array" ref="K123">IF(ISNUMBER($D123)=TRUE,Subtotal_OtherCosts*(J123/SUM(J:J)),"")</f>
        <v/>
      </c>
      <c r="L123" s="221" t="str">
        <f>IF(ISNUMBER($D123)=TRUE,Custom!G48,"")</f>
        <v/>
      </c>
      <c r="M123" s="227" t="str">
        <f>IF($D123&lt;&gt;"N/A",Custom!L48,"")</f>
        <v/>
      </c>
      <c r="N123" s="221" t="str">
        <f>IF(ISNUMBER($D123)=TRUE,Custom!O48,"")</f>
        <v/>
      </c>
      <c r="O123" s="222" t="str">
        <f t="shared" si="13"/>
        <v/>
      </c>
      <c r="P123" s="221" t="str">
        <f>IF(ISNUMBER($D123)=TRUE,VLOOKUP(VLOOKUP(Custom!I48,'Fixture codes'!$C:$J,2,FALSE),Table_CustomMeasureNames,2,FALSE),"")</f>
        <v/>
      </c>
    </row>
    <row r="124" spans="1:16" customFormat="1" x14ac:dyDescent="0.25">
      <c r="A124" s="5" t="s">
        <v>135</v>
      </c>
      <c r="B124" s="218" t="str">
        <f t="shared" si="11"/>
        <v/>
      </c>
      <c r="C124" s="5">
        <f t="shared" si="10"/>
        <v>0</v>
      </c>
      <c r="D124" s="5" t="str">
        <f>IFERROR(VLOOKUP(VLOOKUP(Custom!I49,'Fixture codes'!$C:$J,2,FALSE),Table_CustomMeasureNames,3,FALSE),"N/A")</f>
        <v>N/A</v>
      </c>
      <c r="E124" s="218" t="str">
        <f t="shared" si="12"/>
        <v/>
      </c>
      <c r="F124" s="226" t="str">
        <f>IF(ISNUMBER($D124)=TRUE,Custom!M49,"")</f>
        <v/>
      </c>
      <c r="G124" s="218" t="str">
        <f>IF(ISNUMBER($D124)=TRUE,Custom!S49,"")</f>
        <v/>
      </c>
      <c r="H124" s="218" t="str">
        <f>IF(ISNUMBER($D124)=TRUE,Custom!T49,"")</f>
        <v/>
      </c>
      <c r="I124" s="219" t="str">
        <f>IF(ISNUMBER($D124)=TRUE,IF(AND(Subtotal_Incentive&gt;Value_Max_Incentive,Total_ProjectCost&gt;Value_Max_Incentive),Value_Max_Incentive*(Custom!V49/Subtotal_Incentive),IF(AND(Subtotal_Incentive&gt;Total_ProjectCost,Total_ProjectCost&lt;Value_Max_Incentive),Total_ProjectCost*(Custom!V49/Subtotal_Incentive),Custom!V49)),"")</f>
        <v/>
      </c>
      <c r="J124" s="220" t="str">
        <f>IF(ISNUMBER($D124)=TRUE,Custom!R49,"")</f>
        <v/>
      </c>
      <c r="K124" s="218" t="str" cm="1">
        <f t="array" ref="K124">IF(ISNUMBER($D124)=TRUE,Subtotal_OtherCosts*(J124/SUM(J:J)),"")</f>
        <v/>
      </c>
      <c r="L124" s="221" t="str">
        <f>IF(ISNUMBER($D124)=TRUE,Custom!G49,"")</f>
        <v/>
      </c>
      <c r="M124" s="227" t="str">
        <f>IF($D124&lt;&gt;"N/A",Custom!L49,"")</f>
        <v/>
      </c>
      <c r="N124" s="221" t="str">
        <f>IF(ISNUMBER($D124)=TRUE,Custom!O49,"")</f>
        <v/>
      </c>
      <c r="O124" s="222" t="str">
        <f t="shared" si="13"/>
        <v/>
      </c>
      <c r="P124" s="221" t="str">
        <f>IF(ISNUMBER($D124)=TRUE,VLOOKUP(VLOOKUP(Custom!I49,'Fixture codes'!$C:$J,2,FALSE),Table_CustomMeasureNames,2,FALSE),"")</f>
        <v/>
      </c>
    </row>
    <row r="125" spans="1:16" customFormat="1" x14ac:dyDescent="0.25">
      <c r="A125" s="5" t="s">
        <v>135</v>
      </c>
      <c r="B125" s="218" t="str">
        <f t="shared" si="11"/>
        <v/>
      </c>
      <c r="C125" s="5">
        <f t="shared" si="10"/>
        <v>0</v>
      </c>
      <c r="D125" s="5" t="str">
        <f>IFERROR(VLOOKUP(VLOOKUP(Custom!I50,'Fixture codes'!$C:$J,2,FALSE),Table_CustomMeasureNames,3,FALSE),"N/A")</f>
        <v>N/A</v>
      </c>
      <c r="E125" s="218" t="str">
        <f t="shared" si="12"/>
        <v/>
      </c>
      <c r="F125" s="226" t="str">
        <f>IF(ISNUMBER($D125)=TRUE,Custom!M50,"")</f>
        <v/>
      </c>
      <c r="G125" s="218" t="str">
        <f>IF(ISNUMBER($D125)=TRUE,Custom!S50,"")</f>
        <v/>
      </c>
      <c r="H125" s="218" t="str">
        <f>IF(ISNUMBER($D125)=TRUE,Custom!T50,"")</f>
        <v/>
      </c>
      <c r="I125" s="219" t="str">
        <f>IF(ISNUMBER($D125)=TRUE,IF(AND(Subtotal_Incentive&gt;Value_Max_Incentive,Total_ProjectCost&gt;Value_Max_Incentive),Value_Max_Incentive*(Custom!V50/Subtotal_Incentive),IF(AND(Subtotal_Incentive&gt;Total_ProjectCost,Total_ProjectCost&lt;Value_Max_Incentive),Total_ProjectCost*(Custom!V50/Subtotal_Incentive),Custom!V50)),"")</f>
        <v/>
      </c>
      <c r="J125" s="220" t="str">
        <f>IF(ISNUMBER($D125)=TRUE,Custom!R50,"")</f>
        <v/>
      </c>
      <c r="K125" s="218" t="str" cm="1">
        <f t="array" ref="K125">IF(ISNUMBER($D125)=TRUE,Subtotal_OtherCosts*(J125/SUM(J:J)),"")</f>
        <v/>
      </c>
      <c r="L125" s="221" t="str">
        <f>IF(ISNUMBER($D125)=TRUE,Custom!G50,"")</f>
        <v/>
      </c>
      <c r="M125" s="227" t="str">
        <f>IF($D125&lt;&gt;"N/A",Custom!L50,"")</f>
        <v/>
      </c>
      <c r="N125" s="221" t="str">
        <f>IF(ISNUMBER($D125)=TRUE,Custom!O50,"")</f>
        <v/>
      </c>
      <c r="O125" s="222" t="str">
        <f t="shared" si="13"/>
        <v/>
      </c>
      <c r="P125" s="221" t="str">
        <f>IF(ISNUMBER($D125)=TRUE,VLOOKUP(VLOOKUP(Custom!I50,'Fixture codes'!$C:$J,2,FALSE),Table_CustomMeasureNames,2,FALSE),"")</f>
        <v/>
      </c>
    </row>
    <row r="126" spans="1:16" customFormat="1" x14ac:dyDescent="0.25">
      <c r="A126" s="5" t="s">
        <v>135</v>
      </c>
      <c r="B126" s="218" t="str">
        <f t="shared" si="11"/>
        <v/>
      </c>
      <c r="C126" s="5">
        <f t="shared" si="10"/>
        <v>0</v>
      </c>
      <c r="D126" s="5" t="str">
        <f>IFERROR(VLOOKUP(VLOOKUP(Custom!I51,'Fixture codes'!$C:$J,2,FALSE),Table_CustomMeasureNames,3,FALSE),"N/A")</f>
        <v>N/A</v>
      </c>
      <c r="E126" s="218" t="str">
        <f t="shared" si="12"/>
        <v/>
      </c>
      <c r="F126" s="226" t="str">
        <f>IF(ISNUMBER($D126)=TRUE,Custom!M51,"")</f>
        <v/>
      </c>
      <c r="G126" s="218" t="str">
        <f>IF(ISNUMBER($D126)=TRUE,Custom!S51,"")</f>
        <v/>
      </c>
      <c r="H126" s="218" t="str">
        <f>IF(ISNUMBER($D126)=TRUE,Custom!T51,"")</f>
        <v/>
      </c>
      <c r="I126" s="219" t="str">
        <f>IF(ISNUMBER($D126)=TRUE,IF(AND(Subtotal_Incentive&gt;Value_Max_Incentive,Total_ProjectCost&gt;Value_Max_Incentive),Value_Max_Incentive*(Custom!V51/Subtotal_Incentive),IF(AND(Subtotal_Incentive&gt;Total_ProjectCost,Total_ProjectCost&lt;Value_Max_Incentive),Total_ProjectCost*(Custom!V51/Subtotal_Incentive),Custom!V51)),"")</f>
        <v/>
      </c>
      <c r="J126" s="220" t="str">
        <f>IF(ISNUMBER($D126)=TRUE,Custom!R51,"")</f>
        <v/>
      </c>
      <c r="K126" s="218" t="str" cm="1">
        <f t="array" ref="K126">IF(ISNUMBER($D126)=TRUE,Subtotal_OtherCosts*(J126/SUM(J:J)),"")</f>
        <v/>
      </c>
      <c r="L126" s="221" t="str">
        <f>IF(ISNUMBER($D126)=TRUE,Custom!G51,"")</f>
        <v/>
      </c>
      <c r="M126" s="227" t="str">
        <f>IF($D126&lt;&gt;"N/A",Custom!L51,"")</f>
        <v/>
      </c>
      <c r="N126" s="221" t="str">
        <f>IF(ISNUMBER($D126)=TRUE,Custom!O51,"")</f>
        <v/>
      </c>
      <c r="O126" s="222" t="str">
        <f t="shared" si="13"/>
        <v/>
      </c>
      <c r="P126" s="221" t="str">
        <f>IF(ISNUMBER($D126)=TRUE,VLOOKUP(VLOOKUP(Custom!I51,'Fixture codes'!$C:$J,2,FALSE),Table_CustomMeasureNames,2,FALSE),"")</f>
        <v/>
      </c>
    </row>
    <row r="127" spans="1:16" customFormat="1" x14ac:dyDescent="0.25">
      <c r="A127" s="5" t="s">
        <v>135</v>
      </c>
      <c r="B127" s="218" t="str">
        <f t="shared" si="11"/>
        <v/>
      </c>
      <c r="C127" s="5">
        <f t="shared" si="10"/>
        <v>0</v>
      </c>
      <c r="D127" s="5" t="str">
        <f>IFERROR(VLOOKUP(VLOOKUP(Custom!I52,'Fixture codes'!$C:$J,2,FALSE),Table_CustomMeasureNames,3,FALSE),"N/A")</f>
        <v>N/A</v>
      </c>
      <c r="E127" s="218" t="str">
        <f t="shared" si="12"/>
        <v/>
      </c>
      <c r="F127" s="226" t="str">
        <f>IF(ISNUMBER($D127)=TRUE,Custom!M52,"")</f>
        <v/>
      </c>
      <c r="G127" s="218" t="str">
        <f>IF(ISNUMBER($D127)=TRUE,Custom!S52,"")</f>
        <v/>
      </c>
      <c r="H127" s="218" t="str">
        <f>IF(ISNUMBER($D127)=TRUE,Custom!T52,"")</f>
        <v/>
      </c>
      <c r="I127" s="219" t="str">
        <f>IF(ISNUMBER($D127)=TRUE,IF(AND(Subtotal_Incentive&gt;Value_Max_Incentive,Total_ProjectCost&gt;Value_Max_Incentive),Value_Max_Incentive*(Custom!V52/Subtotal_Incentive),IF(AND(Subtotal_Incentive&gt;Total_ProjectCost,Total_ProjectCost&lt;Value_Max_Incentive),Total_ProjectCost*(Custom!V52/Subtotal_Incentive),Custom!V52)),"")</f>
        <v/>
      </c>
      <c r="J127" s="220" t="str">
        <f>IF(ISNUMBER($D127)=TRUE,Custom!R52,"")</f>
        <v/>
      </c>
      <c r="K127" s="218" t="str" cm="1">
        <f t="array" ref="K127">IF(ISNUMBER($D127)=TRUE,Subtotal_OtherCosts*(J127/SUM(J:J)),"")</f>
        <v/>
      </c>
      <c r="L127" s="221" t="str">
        <f>IF(ISNUMBER($D127)=TRUE,Custom!G52,"")</f>
        <v/>
      </c>
      <c r="M127" s="227" t="str">
        <f>IF($D127&lt;&gt;"N/A",Custom!L52,"")</f>
        <v/>
      </c>
      <c r="N127" s="221" t="str">
        <f>IF(ISNUMBER($D127)=TRUE,Custom!O52,"")</f>
        <v/>
      </c>
      <c r="O127" s="222" t="str">
        <f t="shared" si="13"/>
        <v/>
      </c>
      <c r="P127" s="221" t="str">
        <f>IF(ISNUMBER($D127)=TRUE,VLOOKUP(VLOOKUP(Custom!I52,'Fixture codes'!$C:$J,2,FALSE),Table_CustomMeasureNames,2,FALSE),"")</f>
        <v/>
      </c>
    </row>
    <row r="128" spans="1:16" customFormat="1" x14ac:dyDescent="0.25">
      <c r="A128" s="5" t="s">
        <v>135</v>
      </c>
      <c r="B128" s="218" t="str">
        <f t="shared" si="11"/>
        <v/>
      </c>
      <c r="C128" s="5">
        <f t="shared" si="10"/>
        <v>0</v>
      </c>
      <c r="D128" s="5" t="str">
        <f>IFERROR(VLOOKUP(VLOOKUP(Custom!I53,'Fixture codes'!$C:$J,2,FALSE),Table_CustomMeasureNames,3,FALSE),"N/A")</f>
        <v>N/A</v>
      </c>
      <c r="E128" s="218" t="str">
        <f t="shared" si="12"/>
        <v/>
      </c>
      <c r="F128" s="226" t="str">
        <f>IF(ISNUMBER($D128)=TRUE,Custom!M53,"")</f>
        <v/>
      </c>
      <c r="G128" s="218" t="str">
        <f>IF(ISNUMBER($D128)=TRUE,Custom!S53,"")</f>
        <v/>
      </c>
      <c r="H128" s="218" t="str">
        <f>IF(ISNUMBER($D128)=TRUE,Custom!T53,"")</f>
        <v/>
      </c>
      <c r="I128" s="219" t="str">
        <f>IF(ISNUMBER($D128)=TRUE,IF(AND(Subtotal_Incentive&gt;Value_Max_Incentive,Total_ProjectCost&gt;Value_Max_Incentive),Value_Max_Incentive*(Custom!V53/Subtotal_Incentive),IF(AND(Subtotal_Incentive&gt;Total_ProjectCost,Total_ProjectCost&lt;Value_Max_Incentive),Total_ProjectCost*(Custom!V53/Subtotal_Incentive),Custom!V53)),"")</f>
        <v/>
      </c>
      <c r="J128" s="220" t="str">
        <f>IF(ISNUMBER($D128)=TRUE,Custom!R53,"")</f>
        <v/>
      </c>
      <c r="K128" s="218" t="str" cm="1">
        <f t="array" ref="K128">IF(ISNUMBER($D128)=TRUE,Subtotal_OtherCosts*(J128/SUM(J:J)),"")</f>
        <v/>
      </c>
      <c r="L128" s="221" t="str">
        <f>IF(ISNUMBER($D128)=TRUE,Custom!G53,"")</f>
        <v/>
      </c>
      <c r="M128" s="227" t="str">
        <f>IF($D128&lt;&gt;"N/A",Custom!L53,"")</f>
        <v/>
      </c>
      <c r="N128" s="221" t="str">
        <f>IF(ISNUMBER($D128)=TRUE,Custom!O53,"")</f>
        <v/>
      </c>
      <c r="O128" s="222" t="str">
        <f t="shared" si="13"/>
        <v/>
      </c>
      <c r="P128" s="221" t="str">
        <f>IF(ISNUMBER($D128)=TRUE,VLOOKUP(VLOOKUP(Custom!I53,'Fixture codes'!$C:$J,2,FALSE),Table_CustomMeasureNames,2,FALSE),"")</f>
        <v/>
      </c>
    </row>
    <row r="129" spans="1:16" customFormat="1" x14ac:dyDescent="0.25">
      <c r="A129" s="5" t="s">
        <v>135</v>
      </c>
      <c r="B129" s="218" t="str">
        <f t="shared" si="11"/>
        <v/>
      </c>
      <c r="C129" s="5">
        <f t="shared" si="10"/>
        <v>0</v>
      </c>
      <c r="D129" s="5" t="str">
        <f>IFERROR(VLOOKUP(VLOOKUP(Custom!I54,'Fixture codes'!$C:$J,2,FALSE),Table_CustomMeasureNames,3,FALSE),"N/A")</f>
        <v>N/A</v>
      </c>
      <c r="E129" s="218" t="str">
        <f t="shared" si="12"/>
        <v/>
      </c>
      <c r="F129" s="226" t="str">
        <f>IF(ISNUMBER($D129)=TRUE,Custom!M54,"")</f>
        <v/>
      </c>
      <c r="G129" s="218" t="str">
        <f>IF(ISNUMBER($D129)=TRUE,Custom!S54,"")</f>
        <v/>
      </c>
      <c r="H129" s="218" t="str">
        <f>IF(ISNUMBER($D129)=TRUE,Custom!T54,"")</f>
        <v/>
      </c>
      <c r="I129" s="219" t="str">
        <f>IF(ISNUMBER($D129)=TRUE,IF(AND(Subtotal_Incentive&gt;Value_Max_Incentive,Total_ProjectCost&gt;Value_Max_Incentive),Value_Max_Incentive*(Custom!V54/Subtotal_Incentive),IF(AND(Subtotal_Incentive&gt;Total_ProjectCost,Total_ProjectCost&lt;Value_Max_Incentive),Total_ProjectCost*(Custom!V54/Subtotal_Incentive),Custom!V54)),"")</f>
        <v/>
      </c>
      <c r="J129" s="220" t="str">
        <f>IF(ISNUMBER($D129)=TRUE,Custom!R54,"")</f>
        <v/>
      </c>
      <c r="K129" s="218" t="str" cm="1">
        <f t="array" ref="K129">IF(ISNUMBER($D129)=TRUE,Subtotal_OtherCosts*(J129/SUM(J:J)),"")</f>
        <v/>
      </c>
      <c r="L129" s="221" t="str">
        <f>IF(ISNUMBER($D129)=TRUE,Custom!G54,"")</f>
        <v/>
      </c>
      <c r="M129" s="227" t="str">
        <f>IF($D129&lt;&gt;"N/A",Custom!L54,"")</f>
        <v/>
      </c>
      <c r="N129" s="221" t="str">
        <f>IF(ISNUMBER($D129)=TRUE,Custom!O54,"")</f>
        <v/>
      </c>
      <c r="O129" s="222" t="str">
        <f t="shared" si="13"/>
        <v/>
      </c>
      <c r="P129" s="221" t="str">
        <f>IF(ISNUMBER($D129)=TRUE,VLOOKUP(VLOOKUP(Custom!I54,'Fixture codes'!$C:$J,2,FALSE),Table_CustomMeasureNames,2,FALSE),"")</f>
        <v/>
      </c>
    </row>
    <row r="130" spans="1:16" customFormat="1" x14ac:dyDescent="0.25">
      <c r="A130" s="5" t="s">
        <v>135</v>
      </c>
      <c r="B130" s="218" t="str">
        <f t="shared" si="11"/>
        <v/>
      </c>
      <c r="C130" s="5">
        <f t="shared" si="10"/>
        <v>0</v>
      </c>
      <c r="D130" s="5" t="str">
        <f>IFERROR(VLOOKUP(VLOOKUP(Custom!I55,'Fixture codes'!$C:$J,2,FALSE),Table_CustomMeasureNames,3,FALSE),"N/A")</f>
        <v>N/A</v>
      </c>
      <c r="E130" s="218" t="str">
        <f t="shared" si="12"/>
        <v/>
      </c>
      <c r="F130" s="226" t="str">
        <f>IF(ISNUMBER($D130)=TRUE,Custom!M55,"")</f>
        <v/>
      </c>
      <c r="G130" s="218" t="str">
        <f>IF(ISNUMBER($D130)=TRUE,Custom!S55,"")</f>
        <v/>
      </c>
      <c r="H130" s="218" t="str">
        <f>IF(ISNUMBER($D130)=TRUE,Custom!T55,"")</f>
        <v/>
      </c>
      <c r="I130" s="219" t="str">
        <f>IF(ISNUMBER($D130)=TRUE,IF(AND(Subtotal_Incentive&gt;Value_Max_Incentive,Total_ProjectCost&gt;Value_Max_Incentive),Value_Max_Incentive*(Custom!V55/Subtotal_Incentive),IF(AND(Subtotal_Incentive&gt;Total_ProjectCost,Total_ProjectCost&lt;Value_Max_Incentive),Total_ProjectCost*(Custom!V55/Subtotal_Incentive),Custom!V55)),"")</f>
        <v/>
      </c>
      <c r="J130" s="220" t="str">
        <f>IF(ISNUMBER($D130)=TRUE,Custom!R55,"")</f>
        <v/>
      </c>
      <c r="K130" s="218" t="str" cm="1">
        <f t="array" ref="K130">IF(ISNUMBER($D130)=TRUE,Subtotal_OtherCosts*(J130/SUM(J:J)),"")</f>
        <v/>
      </c>
      <c r="L130" s="221" t="str">
        <f>IF(ISNUMBER($D130)=TRUE,Custom!G55,"")</f>
        <v/>
      </c>
      <c r="M130" s="227" t="str">
        <f>IF($D130&lt;&gt;"N/A",Custom!L55,"")</f>
        <v/>
      </c>
      <c r="N130" s="221" t="str">
        <f>IF(ISNUMBER($D130)=TRUE,Custom!O55,"")</f>
        <v/>
      </c>
      <c r="O130" s="222" t="str">
        <f t="shared" si="13"/>
        <v/>
      </c>
      <c r="P130" s="221" t="str">
        <f>IF(ISNUMBER($D130)=TRUE,VLOOKUP(VLOOKUP(Custom!I55,'Fixture codes'!$C:$J,2,FALSE),Table_CustomMeasureNames,2,FALSE),"")</f>
        <v/>
      </c>
    </row>
    <row r="131" spans="1:16" customFormat="1" x14ac:dyDescent="0.25">
      <c r="A131" s="5" t="s">
        <v>135</v>
      </c>
      <c r="B131" s="218" t="str">
        <f t="shared" si="11"/>
        <v/>
      </c>
      <c r="C131" s="5">
        <f t="shared" si="10"/>
        <v>0</v>
      </c>
      <c r="D131" s="5" t="str">
        <f>IFERROR(VLOOKUP(VLOOKUP(Custom!I56,'Fixture codes'!$C:$J,2,FALSE),Table_CustomMeasureNames,3,FALSE),"N/A")</f>
        <v>N/A</v>
      </c>
      <c r="E131" s="218" t="str">
        <f t="shared" si="12"/>
        <v/>
      </c>
      <c r="F131" s="226" t="str">
        <f>IF(ISNUMBER($D131)=TRUE,Custom!M56,"")</f>
        <v/>
      </c>
      <c r="G131" s="218" t="str">
        <f>IF(ISNUMBER($D131)=TRUE,Custom!S56,"")</f>
        <v/>
      </c>
      <c r="H131" s="218" t="str">
        <f>IF(ISNUMBER($D131)=TRUE,Custom!T56,"")</f>
        <v/>
      </c>
      <c r="I131" s="219" t="str">
        <f>IF(ISNUMBER($D131)=TRUE,IF(AND(Subtotal_Incentive&gt;Value_Max_Incentive,Total_ProjectCost&gt;Value_Max_Incentive),Value_Max_Incentive*(Custom!V56/Subtotal_Incentive),IF(AND(Subtotal_Incentive&gt;Total_ProjectCost,Total_ProjectCost&lt;Value_Max_Incentive),Total_ProjectCost*(Custom!V56/Subtotal_Incentive),Custom!V56)),"")</f>
        <v/>
      </c>
      <c r="J131" s="220" t="str">
        <f>IF(ISNUMBER($D131)=TRUE,Custom!R56,"")</f>
        <v/>
      </c>
      <c r="K131" s="218" t="str" cm="1">
        <f t="array" ref="K131">IF(ISNUMBER($D131)=TRUE,Subtotal_OtherCosts*(J131/SUM(J:J)),"")</f>
        <v/>
      </c>
      <c r="L131" s="221" t="str">
        <f>IF(ISNUMBER($D131)=TRUE,Custom!G56,"")</f>
        <v/>
      </c>
      <c r="M131" s="227" t="str">
        <f>IF($D131&lt;&gt;"N/A",Custom!L56,"")</f>
        <v/>
      </c>
      <c r="N131" s="221" t="str">
        <f>IF(ISNUMBER($D131)=TRUE,Custom!O56,"")</f>
        <v/>
      </c>
      <c r="O131" s="222" t="str">
        <f t="shared" ref="O131:O162" si="14">IF(ISNUMBER($D131)=TRUE,Value_CalcVersion,"")</f>
        <v/>
      </c>
      <c r="P131" s="221" t="str">
        <f>IF(ISNUMBER($D131)=TRUE,VLOOKUP(VLOOKUP(Custom!I56,'Fixture codes'!$C:$J,2,FALSE),Table_CustomMeasureNames,2,FALSE),"")</f>
        <v/>
      </c>
    </row>
    <row r="132" spans="1:16" customFormat="1" x14ac:dyDescent="0.25">
      <c r="A132" s="5" t="s">
        <v>135</v>
      </c>
      <c r="B132" s="218" t="str">
        <f t="shared" si="11"/>
        <v/>
      </c>
      <c r="C132" s="5">
        <f t="shared" si="10"/>
        <v>0</v>
      </c>
      <c r="D132" s="5" t="str">
        <f>IFERROR(VLOOKUP(VLOOKUP(Custom!I57,'Fixture codes'!$C:$J,2,FALSE),Table_CustomMeasureNames,3,FALSE),"N/A")</f>
        <v>N/A</v>
      </c>
      <c r="E132" s="218" t="str">
        <f t="shared" si="12"/>
        <v/>
      </c>
      <c r="F132" s="226" t="str">
        <f>IF(ISNUMBER($D132)=TRUE,Custom!M57,"")</f>
        <v/>
      </c>
      <c r="G132" s="218" t="str">
        <f>IF(ISNUMBER($D132)=TRUE,Custom!S57,"")</f>
        <v/>
      </c>
      <c r="H132" s="218" t="str">
        <f>IF(ISNUMBER($D132)=TRUE,Custom!T57,"")</f>
        <v/>
      </c>
      <c r="I132" s="219" t="str">
        <f>IF(ISNUMBER($D132)=TRUE,IF(AND(Subtotal_Incentive&gt;Value_Max_Incentive,Total_ProjectCost&gt;Value_Max_Incentive),Value_Max_Incentive*(Custom!V57/Subtotal_Incentive),IF(AND(Subtotal_Incentive&gt;Total_ProjectCost,Total_ProjectCost&lt;Value_Max_Incentive),Total_ProjectCost*(Custom!V57/Subtotal_Incentive),Custom!V57)),"")</f>
        <v/>
      </c>
      <c r="J132" s="220" t="str">
        <f>IF(ISNUMBER($D132)=TRUE,Custom!R57,"")</f>
        <v/>
      </c>
      <c r="K132" s="218" t="str" cm="1">
        <f t="array" ref="K132">IF(ISNUMBER($D132)=TRUE,Subtotal_OtherCosts*(J132/SUM(J:J)),"")</f>
        <v/>
      </c>
      <c r="L132" s="221" t="str">
        <f>IF(ISNUMBER($D132)=TRUE,Custom!G57,"")</f>
        <v/>
      </c>
      <c r="M132" s="227" t="str">
        <f>IF($D132&lt;&gt;"N/A",Custom!L57,"")</f>
        <v/>
      </c>
      <c r="N132" s="221" t="str">
        <f>IF(ISNUMBER($D132)=TRUE,Custom!O57,"")</f>
        <v/>
      </c>
      <c r="O132" s="222" t="str">
        <f t="shared" si="14"/>
        <v/>
      </c>
      <c r="P132" s="221" t="str">
        <f>IF(ISNUMBER($D132)=TRUE,VLOOKUP(VLOOKUP(Custom!I57,'Fixture codes'!$C:$J,2,FALSE),Table_CustomMeasureNames,2,FALSE),"")</f>
        <v/>
      </c>
    </row>
    <row r="133" spans="1:16" customFormat="1" x14ac:dyDescent="0.25">
      <c r="A133" s="5" t="s">
        <v>135</v>
      </c>
      <c r="B133" s="218" t="str">
        <f t="shared" si="11"/>
        <v/>
      </c>
      <c r="C133" s="5">
        <f t="shared" si="10"/>
        <v>0</v>
      </c>
      <c r="D133" s="5" t="str">
        <f>IFERROR(VLOOKUP(VLOOKUP(Custom!I58,'Fixture codes'!$C:$J,2,FALSE),Table_CustomMeasureNames,3,FALSE),"N/A")</f>
        <v>N/A</v>
      </c>
      <c r="E133" s="218" t="str">
        <f t="shared" si="12"/>
        <v/>
      </c>
      <c r="F133" s="226" t="str">
        <f>IF(ISNUMBER($D133)=TRUE,Custom!M58,"")</f>
        <v/>
      </c>
      <c r="G133" s="218" t="str">
        <f>IF(ISNUMBER($D133)=TRUE,Custom!S58,"")</f>
        <v/>
      </c>
      <c r="H133" s="218" t="str">
        <f>IF(ISNUMBER($D133)=TRUE,Custom!T58,"")</f>
        <v/>
      </c>
      <c r="I133" s="219" t="str">
        <f>IF(ISNUMBER($D133)=TRUE,IF(AND(Subtotal_Incentive&gt;Value_Max_Incentive,Total_ProjectCost&gt;Value_Max_Incentive),Value_Max_Incentive*(Custom!V58/Subtotal_Incentive),IF(AND(Subtotal_Incentive&gt;Total_ProjectCost,Total_ProjectCost&lt;Value_Max_Incentive),Total_ProjectCost*(Custom!V58/Subtotal_Incentive),Custom!V58)),"")</f>
        <v/>
      </c>
      <c r="J133" s="220" t="str">
        <f>IF(ISNUMBER($D133)=TRUE,Custom!R58,"")</f>
        <v/>
      </c>
      <c r="K133" s="218" t="str" cm="1">
        <f t="array" ref="K133">IF(ISNUMBER($D133)=TRUE,Subtotal_OtherCosts*(J133/SUM(J:J)),"")</f>
        <v/>
      </c>
      <c r="L133" s="221" t="str">
        <f>IF(ISNUMBER($D133)=TRUE,Custom!G58,"")</f>
        <v/>
      </c>
      <c r="M133" s="227" t="str">
        <f>IF($D133&lt;&gt;"N/A",Custom!L58,"")</f>
        <v/>
      </c>
      <c r="N133" s="221" t="str">
        <f>IF(ISNUMBER($D133)=TRUE,Custom!O58,"")</f>
        <v/>
      </c>
      <c r="O133" s="222" t="str">
        <f t="shared" si="14"/>
        <v/>
      </c>
      <c r="P133" s="221" t="str">
        <f>IF(ISNUMBER($D133)=TRUE,VLOOKUP(VLOOKUP(Custom!I58,'Fixture codes'!$C:$J,2,FALSE),Table_CustomMeasureNames,2,FALSE),"")</f>
        <v/>
      </c>
    </row>
    <row r="134" spans="1:16" customFormat="1" x14ac:dyDescent="0.25">
      <c r="A134" s="5" t="s">
        <v>135</v>
      </c>
      <c r="B134" s="218" t="str">
        <f t="shared" si="11"/>
        <v/>
      </c>
      <c r="C134" s="5">
        <f t="shared" si="10"/>
        <v>0</v>
      </c>
      <c r="D134" s="5" t="str">
        <f>IFERROR(VLOOKUP(VLOOKUP(Custom!I59,'Fixture codes'!$C:$J,2,FALSE),Table_CustomMeasureNames,3,FALSE),"N/A")</f>
        <v>N/A</v>
      </c>
      <c r="E134" s="218" t="str">
        <f t="shared" si="12"/>
        <v/>
      </c>
      <c r="F134" s="226" t="str">
        <f>IF(ISNUMBER($D134)=TRUE,Custom!M59,"")</f>
        <v/>
      </c>
      <c r="G134" s="218" t="str">
        <f>IF(ISNUMBER($D134)=TRUE,Custom!S59,"")</f>
        <v/>
      </c>
      <c r="H134" s="218" t="str">
        <f>IF(ISNUMBER($D134)=TRUE,Custom!T59,"")</f>
        <v/>
      </c>
      <c r="I134" s="219" t="str">
        <f>IF(ISNUMBER($D134)=TRUE,IF(AND(Subtotal_Incentive&gt;Value_Max_Incentive,Total_ProjectCost&gt;Value_Max_Incentive),Value_Max_Incentive*(Custom!V59/Subtotal_Incentive),IF(AND(Subtotal_Incentive&gt;Total_ProjectCost,Total_ProjectCost&lt;Value_Max_Incentive),Total_ProjectCost*(Custom!V59/Subtotal_Incentive),Custom!V59)),"")</f>
        <v/>
      </c>
      <c r="J134" s="220" t="str">
        <f>IF(ISNUMBER($D134)=TRUE,Custom!R59,"")</f>
        <v/>
      </c>
      <c r="K134" s="218" t="str" cm="1">
        <f t="array" ref="K134">IF(ISNUMBER($D134)=TRUE,Subtotal_OtherCosts*(J134/SUM(J:J)),"")</f>
        <v/>
      </c>
      <c r="L134" s="221" t="str">
        <f>IF(ISNUMBER($D134)=TRUE,Custom!G59,"")</f>
        <v/>
      </c>
      <c r="M134" s="227" t="str">
        <f>IF($D134&lt;&gt;"N/A",Custom!L59,"")</f>
        <v/>
      </c>
      <c r="N134" s="221" t="str">
        <f>IF(ISNUMBER($D134)=TRUE,Custom!O59,"")</f>
        <v/>
      </c>
      <c r="O134" s="222" t="str">
        <f t="shared" si="14"/>
        <v/>
      </c>
      <c r="P134" s="221" t="str">
        <f>IF(ISNUMBER($D134)=TRUE,VLOOKUP(VLOOKUP(Custom!I59,'Fixture codes'!$C:$J,2,FALSE),Table_CustomMeasureNames,2,FALSE),"")</f>
        <v/>
      </c>
    </row>
    <row r="135" spans="1:16" customFormat="1" x14ac:dyDescent="0.25">
      <c r="A135" s="5" t="s">
        <v>135</v>
      </c>
      <c r="B135" s="218" t="str">
        <f t="shared" si="11"/>
        <v/>
      </c>
      <c r="C135" s="5">
        <f t="shared" si="10"/>
        <v>0</v>
      </c>
      <c r="D135" s="5" t="str">
        <f>IFERROR(VLOOKUP(VLOOKUP(Custom!I60,'Fixture codes'!$C:$J,2,FALSE),Table_CustomMeasureNames,3,FALSE),"N/A")</f>
        <v>N/A</v>
      </c>
      <c r="E135" s="218" t="str">
        <f t="shared" si="12"/>
        <v/>
      </c>
      <c r="F135" s="226" t="str">
        <f>IF(ISNUMBER($D135)=TRUE,Custom!M60,"")</f>
        <v/>
      </c>
      <c r="G135" s="218" t="str">
        <f>IF(ISNUMBER($D135)=TRUE,Custom!S60,"")</f>
        <v/>
      </c>
      <c r="H135" s="218" t="str">
        <f>IF(ISNUMBER($D135)=TRUE,Custom!T60,"")</f>
        <v/>
      </c>
      <c r="I135" s="219" t="str">
        <f>IF(ISNUMBER($D135)=TRUE,IF(AND(Subtotal_Incentive&gt;Value_Max_Incentive,Total_ProjectCost&gt;Value_Max_Incentive),Value_Max_Incentive*(Custom!V60/Subtotal_Incentive),IF(AND(Subtotal_Incentive&gt;Total_ProjectCost,Total_ProjectCost&lt;Value_Max_Incentive),Total_ProjectCost*(Custom!V60/Subtotal_Incentive),Custom!V60)),"")</f>
        <v/>
      </c>
      <c r="J135" s="220" t="str">
        <f>IF(ISNUMBER($D135)=TRUE,Custom!R60,"")</f>
        <v/>
      </c>
      <c r="K135" s="218" t="str" cm="1">
        <f t="array" ref="K135">IF(ISNUMBER($D135)=TRUE,Subtotal_OtherCosts*(J135/SUM(J:J)),"")</f>
        <v/>
      </c>
      <c r="L135" s="221" t="str">
        <f>IF(ISNUMBER($D135)=TRUE,Custom!G60,"")</f>
        <v/>
      </c>
      <c r="M135" s="227" t="str">
        <f>IF($D135&lt;&gt;"N/A",Custom!L60,"")</f>
        <v/>
      </c>
      <c r="N135" s="221" t="str">
        <f>IF(ISNUMBER($D135)=TRUE,Custom!O60,"")</f>
        <v/>
      </c>
      <c r="O135" s="222" t="str">
        <f t="shared" si="14"/>
        <v/>
      </c>
      <c r="P135" s="221" t="str">
        <f>IF(ISNUMBER($D135)=TRUE,VLOOKUP(VLOOKUP(Custom!I60,'Fixture codes'!$C:$J,2,FALSE),Table_CustomMeasureNames,2,FALSE),"")</f>
        <v/>
      </c>
    </row>
    <row r="136" spans="1:16" customFormat="1" x14ac:dyDescent="0.25">
      <c r="A136" s="5" t="s">
        <v>135</v>
      </c>
      <c r="B136" s="218" t="str">
        <f t="shared" si="11"/>
        <v/>
      </c>
      <c r="C136" s="5">
        <f t="shared" si="10"/>
        <v>0</v>
      </c>
      <c r="D136" s="5" t="str">
        <f>IFERROR(VLOOKUP(VLOOKUP(Custom!I61,'Fixture codes'!$C:$J,2,FALSE),Table_CustomMeasureNames,3,FALSE),"N/A")</f>
        <v>N/A</v>
      </c>
      <c r="E136" s="218" t="str">
        <f t="shared" si="12"/>
        <v/>
      </c>
      <c r="F136" s="226" t="str">
        <f>IF(ISNUMBER($D136)=TRUE,Custom!M61,"")</f>
        <v/>
      </c>
      <c r="G136" s="218" t="str">
        <f>IF(ISNUMBER($D136)=TRUE,Custom!S61,"")</f>
        <v/>
      </c>
      <c r="H136" s="218" t="str">
        <f>IF(ISNUMBER($D136)=TRUE,Custom!T61,"")</f>
        <v/>
      </c>
      <c r="I136" s="219" t="str">
        <f>IF(ISNUMBER($D136)=TRUE,IF(AND(Subtotal_Incentive&gt;Value_Max_Incentive,Total_ProjectCost&gt;Value_Max_Incentive),Value_Max_Incentive*(Custom!V61/Subtotal_Incentive),IF(AND(Subtotal_Incentive&gt;Total_ProjectCost,Total_ProjectCost&lt;Value_Max_Incentive),Total_ProjectCost*(Custom!V61/Subtotal_Incentive),Custom!V61)),"")</f>
        <v/>
      </c>
      <c r="J136" s="220" t="str">
        <f>IF(ISNUMBER($D136)=TRUE,Custom!R61,"")</f>
        <v/>
      </c>
      <c r="K136" s="218" t="str" cm="1">
        <f t="array" ref="K136">IF(ISNUMBER($D136)=TRUE,Subtotal_OtherCosts*(J136/SUM(J:J)),"")</f>
        <v/>
      </c>
      <c r="L136" s="221" t="str">
        <f>IF(ISNUMBER($D136)=TRUE,Custom!G61,"")</f>
        <v/>
      </c>
      <c r="M136" s="227" t="str">
        <f>IF($D136&lt;&gt;"N/A",Custom!L61,"")</f>
        <v/>
      </c>
      <c r="N136" s="221" t="str">
        <f>IF(ISNUMBER($D136)=TRUE,Custom!O61,"")</f>
        <v/>
      </c>
      <c r="O136" s="222" t="str">
        <f t="shared" si="14"/>
        <v/>
      </c>
      <c r="P136" s="221" t="str">
        <f>IF(ISNUMBER($D136)=TRUE,VLOOKUP(VLOOKUP(Custom!I61,'Fixture codes'!$C:$J,2,FALSE),Table_CustomMeasureNames,2,FALSE),"")</f>
        <v/>
      </c>
    </row>
    <row r="137" spans="1:16" customFormat="1" x14ac:dyDescent="0.25">
      <c r="A137" s="5" t="s">
        <v>135</v>
      </c>
      <c r="B137" s="218" t="str">
        <f t="shared" si="11"/>
        <v/>
      </c>
      <c r="C137" s="5">
        <f t="shared" si="10"/>
        <v>0</v>
      </c>
      <c r="D137" s="5" t="str">
        <f>IFERROR(VLOOKUP(VLOOKUP(Custom!I62,'Fixture codes'!$C:$J,2,FALSE),Table_CustomMeasureNames,3,FALSE),"N/A")</f>
        <v>N/A</v>
      </c>
      <c r="E137" s="218" t="str">
        <f t="shared" si="12"/>
        <v/>
      </c>
      <c r="F137" s="226" t="str">
        <f>IF(ISNUMBER($D137)=TRUE,Custom!M62,"")</f>
        <v/>
      </c>
      <c r="G137" s="218" t="str">
        <f>IF(ISNUMBER($D137)=TRUE,Custom!S62,"")</f>
        <v/>
      </c>
      <c r="H137" s="218" t="str">
        <f>IF(ISNUMBER($D137)=TRUE,Custom!T62,"")</f>
        <v/>
      </c>
      <c r="I137" s="219" t="str">
        <f>IF(ISNUMBER($D137)=TRUE,IF(AND(Subtotal_Incentive&gt;Value_Max_Incentive,Total_ProjectCost&gt;Value_Max_Incentive),Value_Max_Incentive*(Custom!V62/Subtotal_Incentive),IF(AND(Subtotal_Incentive&gt;Total_ProjectCost,Total_ProjectCost&lt;Value_Max_Incentive),Total_ProjectCost*(Custom!V62/Subtotal_Incentive),Custom!V62)),"")</f>
        <v/>
      </c>
      <c r="J137" s="220" t="str">
        <f>IF(ISNUMBER($D137)=TRUE,Custom!R62,"")</f>
        <v/>
      </c>
      <c r="K137" s="218" t="str" cm="1">
        <f t="array" ref="K137">IF(ISNUMBER($D137)=TRUE,Subtotal_OtherCosts*(J137/SUM(J:J)),"")</f>
        <v/>
      </c>
      <c r="L137" s="221" t="str">
        <f>IF(ISNUMBER($D137)=TRUE,Custom!G62,"")</f>
        <v/>
      </c>
      <c r="M137" s="227" t="str">
        <f>IF($D137&lt;&gt;"N/A",Custom!L62,"")</f>
        <v/>
      </c>
      <c r="N137" s="221" t="str">
        <f>IF(ISNUMBER($D137)=TRUE,Custom!O62,"")</f>
        <v/>
      </c>
      <c r="O137" s="222" t="str">
        <f t="shared" si="14"/>
        <v/>
      </c>
      <c r="P137" s="221" t="str">
        <f>IF(ISNUMBER($D137)=TRUE,VLOOKUP(VLOOKUP(Custom!I62,'Fixture codes'!$C:$J,2,FALSE),Table_CustomMeasureNames,2,FALSE),"")</f>
        <v/>
      </c>
    </row>
    <row r="138" spans="1:16" customFormat="1" x14ac:dyDescent="0.25">
      <c r="A138" s="5" t="s">
        <v>135</v>
      </c>
      <c r="B138" s="218" t="str">
        <f t="shared" si="11"/>
        <v/>
      </c>
      <c r="C138" s="5">
        <f t="shared" si="10"/>
        <v>0</v>
      </c>
      <c r="D138" s="5" t="str">
        <f>IFERROR(VLOOKUP(VLOOKUP(Custom!I63,'Fixture codes'!$C:$J,2,FALSE),Table_CustomMeasureNames,3,FALSE),"N/A")</f>
        <v>N/A</v>
      </c>
      <c r="E138" s="218" t="str">
        <f t="shared" si="12"/>
        <v/>
      </c>
      <c r="F138" s="226" t="str">
        <f>IF(ISNUMBER($D138)=TRUE,Custom!M63,"")</f>
        <v/>
      </c>
      <c r="G138" s="218" t="str">
        <f>IF(ISNUMBER($D138)=TRUE,Custom!S63,"")</f>
        <v/>
      </c>
      <c r="H138" s="218" t="str">
        <f>IF(ISNUMBER($D138)=TRUE,Custom!T63,"")</f>
        <v/>
      </c>
      <c r="I138" s="219" t="str">
        <f>IF(ISNUMBER($D138)=TRUE,IF(AND(Subtotal_Incentive&gt;Value_Max_Incentive,Total_ProjectCost&gt;Value_Max_Incentive),Value_Max_Incentive*(Custom!V63/Subtotal_Incentive),IF(AND(Subtotal_Incentive&gt;Total_ProjectCost,Total_ProjectCost&lt;Value_Max_Incentive),Total_ProjectCost*(Custom!V63/Subtotal_Incentive),Custom!V63)),"")</f>
        <v/>
      </c>
      <c r="J138" s="220" t="str">
        <f>IF(ISNUMBER($D138)=TRUE,Custom!R63,"")</f>
        <v/>
      </c>
      <c r="K138" s="218" t="str" cm="1">
        <f t="array" ref="K138">IF(ISNUMBER($D138)=TRUE,Subtotal_OtherCosts*(J138/SUM(J:J)),"")</f>
        <v/>
      </c>
      <c r="L138" s="221" t="str">
        <f>IF(ISNUMBER($D138)=TRUE,Custom!G63,"")</f>
        <v/>
      </c>
      <c r="M138" s="227" t="str">
        <f>IF($D138&lt;&gt;"N/A",Custom!L63,"")</f>
        <v/>
      </c>
      <c r="N138" s="221" t="str">
        <f>IF(ISNUMBER($D138)=TRUE,Custom!O63,"")</f>
        <v/>
      </c>
      <c r="O138" s="222" t="str">
        <f t="shared" si="14"/>
        <v/>
      </c>
      <c r="P138" s="221" t="str">
        <f>IF(ISNUMBER($D138)=TRUE,VLOOKUP(VLOOKUP(Custom!I63,'Fixture codes'!$C:$J,2,FALSE),Table_CustomMeasureNames,2,FALSE),"")</f>
        <v/>
      </c>
    </row>
    <row r="139" spans="1:16" customFormat="1" x14ac:dyDescent="0.25">
      <c r="A139" s="5" t="s">
        <v>135</v>
      </c>
      <c r="B139" s="218" t="str">
        <f t="shared" si="11"/>
        <v/>
      </c>
      <c r="C139" s="5">
        <f t="shared" si="10"/>
        <v>0</v>
      </c>
      <c r="D139" s="5" t="str">
        <f>IFERROR(VLOOKUP(VLOOKUP(Custom!I64,'Fixture codes'!$C:$J,2,FALSE),Table_CustomMeasureNames,3,FALSE),"N/A")</f>
        <v>N/A</v>
      </c>
      <c r="E139" s="218" t="str">
        <f t="shared" si="12"/>
        <v/>
      </c>
      <c r="F139" s="226" t="str">
        <f>IF(ISNUMBER($D139)=TRUE,Custom!M64,"")</f>
        <v/>
      </c>
      <c r="G139" s="218" t="str">
        <f>IF(ISNUMBER($D139)=TRUE,Custom!S64,"")</f>
        <v/>
      </c>
      <c r="H139" s="218" t="str">
        <f>IF(ISNUMBER($D139)=TRUE,Custom!T64,"")</f>
        <v/>
      </c>
      <c r="I139" s="219" t="str">
        <f>IF(ISNUMBER($D139)=TRUE,IF(AND(Subtotal_Incentive&gt;Value_Max_Incentive,Total_ProjectCost&gt;Value_Max_Incentive),Value_Max_Incentive*(Custom!V64/Subtotal_Incentive),IF(AND(Subtotal_Incentive&gt;Total_ProjectCost,Total_ProjectCost&lt;Value_Max_Incentive),Total_ProjectCost*(Custom!V64/Subtotal_Incentive),Custom!V64)),"")</f>
        <v/>
      </c>
      <c r="J139" s="220" t="str">
        <f>IF(ISNUMBER($D139)=TRUE,Custom!R64,"")</f>
        <v/>
      </c>
      <c r="K139" s="218" t="str" cm="1">
        <f t="array" ref="K139">IF(ISNUMBER($D139)=TRUE,Subtotal_OtherCosts*(J139/SUM(J:J)),"")</f>
        <v/>
      </c>
      <c r="L139" s="221" t="str">
        <f>IF(ISNUMBER($D139)=TRUE,Custom!G64,"")</f>
        <v/>
      </c>
      <c r="M139" s="227" t="str">
        <f>IF($D139&lt;&gt;"N/A",Custom!L64,"")</f>
        <v/>
      </c>
      <c r="N139" s="221" t="str">
        <f>IF(ISNUMBER($D139)=TRUE,Custom!O64,"")</f>
        <v/>
      </c>
      <c r="O139" s="222" t="str">
        <f t="shared" si="14"/>
        <v/>
      </c>
      <c r="P139" s="221" t="str">
        <f>IF(ISNUMBER($D139)=TRUE,VLOOKUP(VLOOKUP(Custom!I64,'Fixture codes'!$C:$J,2,FALSE),Table_CustomMeasureNames,2,FALSE),"")</f>
        <v/>
      </c>
    </row>
    <row r="140" spans="1:16" customFormat="1" x14ac:dyDescent="0.25">
      <c r="A140" s="5" t="s">
        <v>135</v>
      </c>
      <c r="B140" s="218" t="str">
        <f t="shared" si="11"/>
        <v/>
      </c>
      <c r="C140" s="5">
        <f t="shared" si="10"/>
        <v>0</v>
      </c>
      <c r="D140" s="5" t="str">
        <f>IFERROR(VLOOKUP(VLOOKUP(Custom!I65,'Fixture codes'!$C:$J,2,FALSE),Table_CustomMeasureNames,3,FALSE),"N/A")</f>
        <v>N/A</v>
      </c>
      <c r="E140" s="218" t="str">
        <f t="shared" si="12"/>
        <v/>
      </c>
      <c r="F140" s="226" t="str">
        <f>IF(ISNUMBER($D140)=TRUE,Custom!M65,"")</f>
        <v/>
      </c>
      <c r="G140" s="218" t="str">
        <f>IF(ISNUMBER($D140)=TRUE,Custom!S65,"")</f>
        <v/>
      </c>
      <c r="H140" s="218" t="str">
        <f>IF(ISNUMBER($D140)=TRUE,Custom!T65,"")</f>
        <v/>
      </c>
      <c r="I140" s="219" t="str">
        <f>IF(ISNUMBER($D140)=TRUE,IF(AND(Subtotal_Incentive&gt;Value_Max_Incentive,Total_ProjectCost&gt;Value_Max_Incentive),Value_Max_Incentive*(Custom!V65/Subtotal_Incentive),IF(AND(Subtotal_Incentive&gt;Total_ProjectCost,Total_ProjectCost&lt;Value_Max_Incentive),Total_ProjectCost*(Custom!V65/Subtotal_Incentive),Custom!V65)),"")</f>
        <v/>
      </c>
      <c r="J140" s="220" t="str">
        <f>IF(ISNUMBER($D140)=TRUE,Custom!R65,"")</f>
        <v/>
      </c>
      <c r="K140" s="218" t="str" cm="1">
        <f t="array" ref="K140">IF(ISNUMBER($D140)=TRUE,Subtotal_OtherCosts*(J140/SUM(J:J)),"")</f>
        <v/>
      </c>
      <c r="L140" s="221" t="str">
        <f>IF(ISNUMBER($D140)=TRUE,Custom!G65,"")</f>
        <v/>
      </c>
      <c r="M140" s="227" t="str">
        <f>IF($D140&lt;&gt;"N/A",Custom!L65,"")</f>
        <v/>
      </c>
      <c r="N140" s="221" t="str">
        <f>IF(ISNUMBER($D140)=TRUE,Custom!O65,"")</f>
        <v/>
      </c>
      <c r="O140" s="222" t="str">
        <f t="shared" si="14"/>
        <v/>
      </c>
      <c r="P140" s="221" t="str">
        <f>IF(ISNUMBER($D140)=TRUE,VLOOKUP(VLOOKUP(Custom!I65,'Fixture codes'!$C:$J,2,FALSE),Table_CustomMeasureNames,2,FALSE),"")</f>
        <v/>
      </c>
    </row>
    <row r="141" spans="1:16" customFormat="1" x14ac:dyDescent="0.25">
      <c r="A141" s="5" t="s">
        <v>135</v>
      </c>
      <c r="B141" s="218" t="str">
        <f t="shared" si="11"/>
        <v/>
      </c>
      <c r="C141" s="5">
        <f t="shared" si="10"/>
        <v>0</v>
      </c>
      <c r="D141" s="5" t="str">
        <f>IFERROR(VLOOKUP(VLOOKUP(Custom!I66,'Fixture codes'!$C:$J,2,FALSE),Table_CustomMeasureNames,3,FALSE),"N/A")</f>
        <v>N/A</v>
      </c>
      <c r="E141" s="218" t="str">
        <f t="shared" si="12"/>
        <v/>
      </c>
      <c r="F141" s="226" t="str">
        <f>IF(ISNUMBER($D141)=TRUE,Custom!M66,"")</f>
        <v/>
      </c>
      <c r="G141" s="218" t="str">
        <f>IF(ISNUMBER($D141)=TRUE,Custom!S66,"")</f>
        <v/>
      </c>
      <c r="H141" s="218" t="str">
        <f>IF(ISNUMBER($D141)=TRUE,Custom!T66,"")</f>
        <v/>
      </c>
      <c r="I141" s="219" t="str">
        <f>IF(ISNUMBER($D141)=TRUE,IF(AND(Subtotal_Incentive&gt;Value_Max_Incentive,Total_ProjectCost&gt;Value_Max_Incentive),Value_Max_Incentive*(Custom!V66/Subtotal_Incentive),IF(AND(Subtotal_Incentive&gt;Total_ProjectCost,Total_ProjectCost&lt;Value_Max_Incentive),Total_ProjectCost*(Custom!V66/Subtotal_Incentive),Custom!V66)),"")</f>
        <v/>
      </c>
      <c r="J141" s="220" t="str">
        <f>IF(ISNUMBER($D141)=TRUE,Custom!R66,"")</f>
        <v/>
      </c>
      <c r="K141" s="218" t="str" cm="1">
        <f t="array" ref="K141">IF(ISNUMBER($D141)=TRUE,Subtotal_OtherCosts*(J141/SUM(J:J)),"")</f>
        <v/>
      </c>
      <c r="L141" s="221" t="str">
        <f>IF(ISNUMBER($D141)=TRUE,Custom!G66,"")</f>
        <v/>
      </c>
      <c r="M141" s="227" t="str">
        <f>IF($D141&lt;&gt;"N/A",Custom!L66,"")</f>
        <v/>
      </c>
      <c r="N141" s="221" t="str">
        <f>IF(ISNUMBER($D141)=TRUE,Custom!O66,"")</f>
        <v/>
      </c>
      <c r="O141" s="222" t="str">
        <f t="shared" si="14"/>
        <v/>
      </c>
      <c r="P141" s="221" t="str">
        <f>IF(ISNUMBER($D141)=TRUE,VLOOKUP(VLOOKUP(Custom!I66,'Fixture codes'!$C:$J,2,FALSE),Table_CustomMeasureNames,2,FALSE),"")</f>
        <v/>
      </c>
    </row>
    <row r="142" spans="1:16" customFormat="1" x14ac:dyDescent="0.25">
      <c r="A142" s="5" t="s">
        <v>135</v>
      </c>
      <c r="B142" s="218" t="str">
        <f t="shared" si="11"/>
        <v/>
      </c>
      <c r="C142" s="5">
        <f t="shared" si="10"/>
        <v>0</v>
      </c>
      <c r="D142" s="5" t="str">
        <f>IFERROR(VLOOKUP(VLOOKUP(Custom!I67,'Fixture codes'!$C:$J,2,FALSE),Table_CustomMeasureNames,3,FALSE),"N/A")</f>
        <v>N/A</v>
      </c>
      <c r="E142" s="218" t="str">
        <f t="shared" si="12"/>
        <v/>
      </c>
      <c r="F142" s="226" t="str">
        <f>IF(ISNUMBER($D142)=TRUE,Custom!M67,"")</f>
        <v/>
      </c>
      <c r="G142" s="218" t="str">
        <f>IF(ISNUMBER($D142)=TRUE,Custom!S67,"")</f>
        <v/>
      </c>
      <c r="H142" s="218" t="str">
        <f>IF(ISNUMBER($D142)=TRUE,Custom!T67,"")</f>
        <v/>
      </c>
      <c r="I142" s="219" t="str">
        <f>IF(ISNUMBER($D142)=TRUE,IF(AND(Subtotal_Incentive&gt;Value_Max_Incentive,Total_ProjectCost&gt;Value_Max_Incentive),Value_Max_Incentive*(Custom!V67/Subtotal_Incentive),IF(AND(Subtotal_Incentive&gt;Total_ProjectCost,Total_ProjectCost&lt;Value_Max_Incentive),Total_ProjectCost*(Custom!V67/Subtotal_Incentive),Custom!V67)),"")</f>
        <v/>
      </c>
      <c r="J142" s="220" t="str">
        <f>IF(ISNUMBER($D142)=TRUE,Custom!R67,"")</f>
        <v/>
      </c>
      <c r="K142" s="218" t="str" cm="1">
        <f t="array" ref="K142">IF(ISNUMBER($D142)=TRUE,Subtotal_OtherCosts*(J142/SUM(J:J)),"")</f>
        <v/>
      </c>
      <c r="L142" s="221" t="str">
        <f>IF(ISNUMBER($D142)=TRUE,Custom!G67,"")</f>
        <v/>
      </c>
      <c r="M142" s="227" t="str">
        <f>IF($D142&lt;&gt;"N/A",Custom!L67,"")</f>
        <v/>
      </c>
      <c r="N142" s="221" t="str">
        <f>IF(ISNUMBER($D142)=TRUE,Custom!O67,"")</f>
        <v/>
      </c>
      <c r="O142" s="222" t="str">
        <f t="shared" si="14"/>
        <v/>
      </c>
      <c r="P142" s="221" t="str">
        <f>IF(ISNUMBER($D142)=TRUE,VLOOKUP(VLOOKUP(Custom!I67,'Fixture codes'!$C:$J,2,FALSE),Table_CustomMeasureNames,2,FALSE),"")</f>
        <v/>
      </c>
    </row>
    <row r="143" spans="1:16" customFormat="1" x14ac:dyDescent="0.25">
      <c r="A143" s="5" t="s">
        <v>135</v>
      </c>
      <c r="B143" s="218" t="str">
        <f t="shared" si="11"/>
        <v/>
      </c>
      <c r="C143" s="5">
        <f t="shared" si="10"/>
        <v>0</v>
      </c>
      <c r="D143" s="5" t="str">
        <f>IFERROR(VLOOKUP(VLOOKUP(Custom!I68,'Fixture codes'!$C:$J,2,FALSE),Table_CustomMeasureNames,3,FALSE),"N/A")</f>
        <v>N/A</v>
      </c>
      <c r="E143" s="218" t="str">
        <f t="shared" si="12"/>
        <v/>
      </c>
      <c r="F143" s="226" t="str">
        <f>IF(ISNUMBER($D143)=TRUE,Custom!M68,"")</f>
        <v/>
      </c>
      <c r="G143" s="218" t="str">
        <f>IF(ISNUMBER($D143)=TRUE,Custom!S68,"")</f>
        <v/>
      </c>
      <c r="H143" s="218" t="str">
        <f>IF(ISNUMBER($D143)=TRUE,Custom!T68,"")</f>
        <v/>
      </c>
      <c r="I143" s="219" t="str">
        <f>IF(ISNUMBER($D143)=TRUE,IF(AND(Subtotal_Incentive&gt;Value_Max_Incentive,Total_ProjectCost&gt;Value_Max_Incentive),Value_Max_Incentive*(Custom!V68/Subtotal_Incentive),IF(AND(Subtotal_Incentive&gt;Total_ProjectCost,Total_ProjectCost&lt;Value_Max_Incentive),Total_ProjectCost*(Custom!V68/Subtotal_Incentive),Custom!V68)),"")</f>
        <v/>
      </c>
      <c r="J143" s="220" t="str">
        <f>IF(ISNUMBER($D143)=TRUE,Custom!R68,"")</f>
        <v/>
      </c>
      <c r="K143" s="218" t="str" cm="1">
        <f t="array" ref="K143">IF(ISNUMBER($D143)=TRUE,Subtotal_OtherCosts*(J143/SUM(J:J)),"")</f>
        <v/>
      </c>
      <c r="L143" s="221" t="str">
        <f>IF(ISNUMBER($D143)=TRUE,Custom!G68,"")</f>
        <v/>
      </c>
      <c r="M143" s="227" t="str">
        <f>IF($D143&lt;&gt;"N/A",Custom!L68,"")</f>
        <v/>
      </c>
      <c r="N143" s="221" t="str">
        <f>IF(ISNUMBER($D143)=TRUE,Custom!O68,"")</f>
        <v/>
      </c>
      <c r="O143" s="222" t="str">
        <f t="shared" si="14"/>
        <v/>
      </c>
      <c r="P143" s="221" t="str">
        <f>IF(ISNUMBER($D143)=TRUE,VLOOKUP(VLOOKUP(Custom!I68,'Fixture codes'!$C:$J,2,FALSE),Table_CustomMeasureNames,2,FALSE),"")</f>
        <v/>
      </c>
    </row>
    <row r="144" spans="1:16" customFormat="1" x14ac:dyDescent="0.25">
      <c r="A144" s="5" t="s">
        <v>135</v>
      </c>
      <c r="B144" s="218" t="str">
        <f t="shared" si="11"/>
        <v/>
      </c>
      <c r="C144" s="5">
        <f t="shared" si="10"/>
        <v>0</v>
      </c>
      <c r="D144" s="5" t="str">
        <f>IFERROR(VLOOKUP(VLOOKUP(Custom!I69,'Fixture codes'!$C:$J,2,FALSE),Table_CustomMeasureNames,3,FALSE),"N/A")</f>
        <v>N/A</v>
      </c>
      <c r="E144" s="218" t="str">
        <f t="shared" si="12"/>
        <v/>
      </c>
      <c r="F144" s="226" t="str">
        <f>IF(ISNUMBER($D144)=TRUE,Custom!M69,"")</f>
        <v/>
      </c>
      <c r="G144" s="218" t="str">
        <f>IF(ISNUMBER($D144)=TRUE,Custom!S69,"")</f>
        <v/>
      </c>
      <c r="H144" s="218" t="str">
        <f>IF(ISNUMBER($D144)=TRUE,Custom!T69,"")</f>
        <v/>
      </c>
      <c r="I144" s="219" t="str">
        <f>IF(ISNUMBER($D144)=TRUE,IF(AND(Subtotal_Incentive&gt;Value_Max_Incentive,Total_ProjectCost&gt;Value_Max_Incentive),Value_Max_Incentive*(Custom!V69/Subtotal_Incentive),IF(AND(Subtotal_Incentive&gt;Total_ProjectCost,Total_ProjectCost&lt;Value_Max_Incentive),Total_ProjectCost*(Custom!V69/Subtotal_Incentive),Custom!V69)),"")</f>
        <v/>
      </c>
      <c r="J144" s="220" t="str">
        <f>IF(ISNUMBER($D144)=TRUE,Custom!R69,"")</f>
        <v/>
      </c>
      <c r="K144" s="218" t="str" cm="1">
        <f t="array" ref="K144">IF(ISNUMBER($D144)=TRUE,Subtotal_OtherCosts*(J144/SUM(J:J)),"")</f>
        <v/>
      </c>
      <c r="L144" s="221" t="str">
        <f>IF(ISNUMBER($D144)=TRUE,Custom!G69,"")</f>
        <v/>
      </c>
      <c r="M144" s="227" t="str">
        <f>IF($D144&lt;&gt;"N/A",Custom!L69,"")</f>
        <v/>
      </c>
      <c r="N144" s="221" t="str">
        <f>IF(ISNUMBER($D144)=TRUE,Custom!O69,"")</f>
        <v/>
      </c>
      <c r="O144" s="222" t="str">
        <f t="shared" si="14"/>
        <v/>
      </c>
      <c r="P144" s="221" t="str">
        <f>IF(ISNUMBER($D144)=TRUE,VLOOKUP(VLOOKUP(Custom!I69,'Fixture codes'!$C:$J,2,FALSE),Table_CustomMeasureNames,2,FALSE),"")</f>
        <v/>
      </c>
    </row>
    <row r="145" spans="1:16" customFormat="1" x14ac:dyDescent="0.25">
      <c r="A145" s="5" t="s">
        <v>135</v>
      </c>
      <c r="B145" s="218" t="str">
        <f t="shared" si="11"/>
        <v/>
      </c>
      <c r="C145" s="5">
        <f t="shared" si="10"/>
        <v>0</v>
      </c>
      <c r="D145" s="5" t="str">
        <f>IFERROR(VLOOKUP(VLOOKUP(Custom!I70,'Fixture codes'!$C:$J,2,FALSE),Table_CustomMeasureNames,3,FALSE),"N/A")</f>
        <v>N/A</v>
      </c>
      <c r="E145" s="218" t="str">
        <f t="shared" si="12"/>
        <v/>
      </c>
      <c r="F145" s="226" t="str">
        <f>IF(ISNUMBER($D145)=TRUE,Custom!M70,"")</f>
        <v/>
      </c>
      <c r="G145" s="218" t="str">
        <f>IF(ISNUMBER($D145)=TRUE,Custom!S70,"")</f>
        <v/>
      </c>
      <c r="H145" s="218" t="str">
        <f>IF(ISNUMBER($D145)=TRUE,Custom!T70,"")</f>
        <v/>
      </c>
      <c r="I145" s="219" t="str">
        <f>IF(ISNUMBER($D145)=TRUE,IF(AND(Subtotal_Incentive&gt;Value_Max_Incentive,Total_ProjectCost&gt;Value_Max_Incentive),Value_Max_Incentive*(Custom!V70/Subtotal_Incentive),IF(AND(Subtotal_Incentive&gt;Total_ProjectCost,Total_ProjectCost&lt;Value_Max_Incentive),Total_ProjectCost*(Custom!V70/Subtotal_Incentive),Custom!V70)),"")</f>
        <v/>
      </c>
      <c r="J145" s="220" t="str">
        <f>IF(ISNUMBER($D145)=TRUE,Custom!R70,"")</f>
        <v/>
      </c>
      <c r="K145" s="218" t="str" cm="1">
        <f t="array" ref="K145">IF(ISNUMBER($D145)=TRUE,Subtotal_OtherCosts*(J145/SUM(J:J)),"")</f>
        <v/>
      </c>
      <c r="L145" s="221" t="str">
        <f>IF(ISNUMBER($D145)=TRUE,Custom!G70,"")</f>
        <v/>
      </c>
      <c r="M145" s="227" t="str">
        <f>IF($D145&lt;&gt;"N/A",Custom!L70,"")</f>
        <v/>
      </c>
      <c r="N145" s="221" t="str">
        <f>IF(ISNUMBER($D145)=TRUE,Custom!O70,"")</f>
        <v/>
      </c>
      <c r="O145" s="222" t="str">
        <f t="shared" si="14"/>
        <v/>
      </c>
      <c r="P145" s="221" t="str">
        <f>IF(ISNUMBER($D145)=TRUE,VLOOKUP(VLOOKUP(Custom!I70,'Fixture codes'!$C:$J,2,FALSE),Table_CustomMeasureNames,2,FALSE),"")</f>
        <v/>
      </c>
    </row>
    <row r="146" spans="1:16" customFormat="1" x14ac:dyDescent="0.25">
      <c r="A146" s="5" t="s">
        <v>135</v>
      </c>
      <c r="B146" s="218" t="str">
        <f t="shared" si="11"/>
        <v/>
      </c>
      <c r="C146" s="5">
        <f t="shared" si="10"/>
        <v>0</v>
      </c>
      <c r="D146" s="5" t="str">
        <f>IFERROR(VLOOKUP(VLOOKUP(Custom!I71,'Fixture codes'!$C:$J,2,FALSE),Table_CustomMeasureNames,3,FALSE),"N/A")</f>
        <v>N/A</v>
      </c>
      <c r="E146" s="218" t="str">
        <f t="shared" si="12"/>
        <v/>
      </c>
      <c r="F146" s="226" t="str">
        <f>IF(ISNUMBER($D146)=TRUE,Custom!M71,"")</f>
        <v/>
      </c>
      <c r="G146" s="218" t="str">
        <f>IF(ISNUMBER($D146)=TRUE,Custom!S71,"")</f>
        <v/>
      </c>
      <c r="H146" s="218" t="str">
        <f>IF(ISNUMBER($D146)=TRUE,Custom!T71,"")</f>
        <v/>
      </c>
      <c r="I146" s="219" t="str">
        <f>IF(ISNUMBER($D146)=TRUE,IF(AND(Subtotal_Incentive&gt;Value_Max_Incentive,Total_ProjectCost&gt;Value_Max_Incentive),Value_Max_Incentive*(Custom!V71/Subtotal_Incentive),IF(AND(Subtotal_Incentive&gt;Total_ProjectCost,Total_ProjectCost&lt;Value_Max_Incentive),Total_ProjectCost*(Custom!V71/Subtotal_Incentive),Custom!V71)),"")</f>
        <v/>
      </c>
      <c r="J146" s="220" t="str">
        <f>IF(ISNUMBER($D146)=TRUE,Custom!R71,"")</f>
        <v/>
      </c>
      <c r="K146" s="218" t="str" cm="1">
        <f t="array" ref="K146">IF(ISNUMBER($D146)=TRUE,Subtotal_OtherCosts*(J146/SUM(J:J)),"")</f>
        <v/>
      </c>
      <c r="L146" s="221" t="str">
        <f>IF(ISNUMBER($D146)=TRUE,Custom!G71,"")</f>
        <v/>
      </c>
      <c r="M146" s="227" t="str">
        <f>IF($D146&lt;&gt;"N/A",Custom!L71,"")</f>
        <v/>
      </c>
      <c r="N146" s="221" t="str">
        <f>IF(ISNUMBER($D146)=TRUE,Custom!O71,"")</f>
        <v/>
      </c>
      <c r="O146" s="222" t="str">
        <f t="shared" si="14"/>
        <v/>
      </c>
      <c r="P146" s="221" t="str">
        <f>IF(ISNUMBER($D146)=TRUE,VLOOKUP(VLOOKUP(Custom!I71,'Fixture codes'!$C:$J,2,FALSE),Table_CustomMeasureNames,2,FALSE),"")</f>
        <v/>
      </c>
    </row>
    <row r="147" spans="1:16" customFormat="1" x14ac:dyDescent="0.25">
      <c r="A147" s="5" t="s">
        <v>135</v>
      </c>
      <c r="B147" s="218" t="str">
        <f t="shared" si="11"/>
        <v/>
      </c>
      <c r="C147" s="5">
        <f t="shared" si="10"/>
        <v>0</v>
      </c>
      <c r="D147" s="5" t="str">
        <f>IFERROR(VLOOKUP(VLOOKUP(Custom!I72,'Fixture codes'!$C:$J,2,FALSE),Table_CustomMeasureNames,3,FALSE),"N/A")</f>
        <v>N/A</v>
      </c>
      <c r="E147" s="218" t="str">
        <f t="shared" si="12"/>
        <v/>
      </c>
      <c r="F147" s="226" t="str">
        <f>IF(ISNUMBER($D147)=TRUE,Custom!M72,"")</f>
        <v/>
      </c>
      <c r="G147" s="218" t="str">
        <f>IF(ISNUMBER($D147)=TRUE,Custom!S72,"")</f>
        <v/>
      </c>
      <c r="H147" s="218" t="str">
        <f>IF(ISNUMBER($D147)=TRUE,Custom!T72,"")</f>
        <v/>
      </c>
      <c r="I147" s="219" t="str">
        <f>IF(ISNUMBER($D147)=TRUE,IF(AND(Subtotal_Incentive&gt;Value_Max_Incentive,Total_ProjectCost&gt;Value_Max_Incentive),Value_Max_Incentive*(Custom!V72/Subtotal_Incentive),IF(AND(Subtotal_Incentive&gt;Total_ProjectCost,Total_ProjectCost&lt;Value_Max_Incentive),Total_ProjectCost*(Custom!V72/Subtotal_Incentive),Custom!V72)),"")</f>
        <v/>
      </c>
      <c r="J147" s="220" t="str">
        <f>IF(ISNUMBER($D147)=TRUE,Custom!R72,"")</f>
        <v/>
      </c>
      <c r="K147" s="218" t="str" cm="1">
        <f t="array" ref="K147">IF(ISNUMBER($D147)=TRUE,Subtotal_OtherCosts*(J147/SUM(J:J)),"")</f>
        <v/>
      </c>
      <c r="L147" s="221" t="str">
        <f>IF(ISNUMBER($D147)=TRUE,Custom!G72,"")</f>
        <v/>
      </c>
      <c r="M147" s="227" t="str">
        <f>IF($D147&lt;&gt;"N/A",Custom!L72,"")</f>
        <v/>
      </c>
      <c r="N147" s="221" t="str">
        <f>IF(ISNUMBER($D147)=TRUE,Custom!O72,"")</f>
        <v/>
      </c>
      <c r="O147" s="222" t="str">
        <f t="shared" si="14"/>
        <v/>
      </c>
      <c r="P147" s="221" t="str">
        <f>IF(ISNUMBER($D147)=TRUE,VLOOKUP(VLOOKUP(Custom!I72,'Fixture codes'!$C:$J,2,FALSE),Table_CustomMeasureNames,2,FALSE),"")</f>
        <v/>
      </c>
    </row>
    <row r="148" spans="1:16" customFormat="1" x14ac:dyDescent="0.25">
      <c r="A148" s="5" t="s">
        <v>135</v>
      </c>
      <c r="B148" s="218" t="str">
        <f t="shared" si="11"/>
        <v/>
      </c>
      <c r="C148" s="5">
        <f t="shared" si="10"/>
        <v>0</v>
      </c>
      <c r="D148" s="5" t="str">
        <f>IFERROR(VLOOKUP(VLOOKUP(Custom!I73,'Fixture codes'!$C:$J,2,FALSE),Table_CustomMeasureNames,3,FALSE),"N/A")</f>
        <v>N/A</v>
      </c>
      <c r="E148" s="218" t="str">
        <f t="shared" si="12"/>
        <v/>
      </c>
      <c r="F148" s="226" t="str">
        <f>IF(ISNUMBER($D148)=TRUE,Custom!M73,"")</f>
        <v/>
      </c>
      <c r="G148" s="218" t="str">
        <f>IF(ISNUMBER($D148)=TRUE,Custom!S73,"")</f>
        <v/>
      </c>
      <c r="H148" s="218" t="str">
        <f>IF(ISNUMBER($D148)=TRUE,Custom!T73,"")</f>
        <v/>
      </c>
      <c r="I148" s="219" t="str">
        <f>IF(ISNUMBER($D148)=TRUE,IF(AND(Subtotal_Incentive&gt;Value_Max_Incentive,Total_ProjectCost&gt;Value_Max_Incentive),Value_Max_Incentive*(Custom!V73/Subtotal_Incentive),IF(AND(Subtotal_Incentive&gt;Total_ProjectCost,Total_ProjectCost&lt;Value_Max_Incentive),Total_ProjectCost*(Custom!V73/Subtotal_Incentive),Custom!V73)),"")</f>
        <v/>
      </c>
      <c r="J148" s="220" t="str">
        <f>IF(ISNUMBER($D148)=TRUE,Custom!R73,"")</f>
        <v/>
      </c>
      <c r="K148" s="218" t="str" cm="1">
        <f t="array" ref="K148">IF(ISNUMBER($D148)=TRUE,Subtotal_OtherCosts*(J148/SUM(J:J)),"")</f>
        <v/>
      </c>
      <c r="L148" s="221" t="str">
        <f>IF(ISNUMBER($D148)=TRUE,Custom!G73,"")</f>
        <v/>
      </c>
      <c r="M148" s="227" t="str">
        <f>IF($D148&lt;&gt;"N/A",Custom!L73,"")</f>
        <v/>
      </c>
      <c r="N148" s="221" t="str">
        <f>IF(ISNUMBER($D148)=TRUE,Custom!O73,"")</f>
        <v/>
      </c>
      <c r="O148" s="222" t="str">
        <f t="shared" si="14"/>
        <v/>
      </c>
      <c r="P148" s="221" t="str">
        <f>IF(ISNUMBER($D148)=TRUE,VLOOKUP(VLOOKUP(Custom!I73,'Fixture codes'!$C:$J,2,FALSE),Table_CustomMeasureNames,2,FALSE),"")</f>
        <v/>
      </c>
    </row>
    <row r="149" spans="1:16" customFormat="1" x14ac:dyDescent="0.25">
      <c r="A149" s="5" t="s">
        <v>135</v>
      </c>
      <c r="B149" s="218" t="str">
        <f t="shared" si="11"/>
        <v/>
      </c>
      <c r="C149" s="5">
        <f t="shared" si="10"/>
        <v>0</v>
      </c>
      <c r="D149" s="5" t="str">
        <f>IFERROR(VLOOKUP(VLOOKUP(Custom!I74,'Fixture codes'!$C:$J,2,FALSE),Table_CustomMeasureNames,3,FALSE),"N/A")</f>
        <v>N/A</v>
      </c>
      <c r="E149" s="218" t="str">
        <f t="shared" si="12"/>
        <v/>
      </c>
      <c r="F149" s="226" t="str">
        <f>IF(ISNUMBER($D149)=TRUE,Custom!M74,"")</f>
        <v/>
      </c>
      <c r="G149" s="218" t="str">
        <f>IF(ISNUMBER($D149)=TRUE,Custom!S74,"")</f>
        <v/>
      </c>
      <c r="H149" s="218" t="str">
        <f>IF(ISNUMBER($D149)=TRUE,Custom!T74,"")</f>
        <v/>
      </c>
      <c r="I149" s="219" t="str">
        <f>IF(ISNUMBER($D149)=TRUE,IF(AND(Subtotal_Incentive&gt;Value_Max_Incentive,Total_ProjectCost&gt;Value_Max_Incentive),Value_Max_Incentive*(Custom!V74/Subtotal_Incentive),IF(AND(Subtotal_Incentive&gt;Total_ProjectCost,Total_ProjectCost&lt;Value_Max_Incentive),Total_ProjectCost*(Custom!V74/Subtotal_Incentive),Custom!V74)),"")</f>
        <v/>
      </c>
      <c r="J149" s="220" t="str">
        <f>IF(ISNUMBER($D149)=TRUE,Custom!R74,"")</f>
        <v/>
      </c>
      <c r="K149" s="218" t="str" cm="1">
        <f t="array" ref="K149">IF(ISNUMBER($D149)=TRUE,Subtotal_OtherCosts*(J149/SUM(J:J)),"")</f>
        <v/>
      </c>
      <c r="L149" s="221" t="str">
        <f>IF(ISNUMBER($D149)=TRUE,Custom!G74,"")</f>
        <v/>
      </c>
      <c r="M149" s="227" t="str">
        <f>IF($D149&lt;&gt;"N/A",Custom!L74,"")</f>
        <v/>
      </c>
      <c r="N149" s="221" t="str">
        <f>IF(ISNUMBER($D149)=TRUE,Custom!O74,"")</f>
        <v/>
      </c>
      <c r="O149" s="222" t="str">
        <f t="shared" si="14"/>
        <v/>
      </c>
      <c r="P149" s="221" t="str">
        <f>IF(ISNUMBER($D149)=TRUE,VLOOKUP(VLOOKUP(Custom!I74,'Fixture codes'!$C:$J,2,FALSE),Table_CustomMeasureNames,2,FALSE),"")</f>
        <v/>
      </c>
    </row>
    <row r="150" spans="1:16" customFormat="1" x14ac:dyDescent="0.25">
      <c r="A150" s="5" t="s">
        <v>135</v>
      </c>
      <c r="B150" s="218" t="str">
        <f t="shared" si="11"/>
        <v/>
      </c>
      <c r="C150" s="5">
        <f t="shared" si="10"/>
        <v>0</v>
      </c>
      <c r="D150" s="5" t="str">
        <f>IFERROR(VLOOKUP(VLOOKUP(Custom!I75,'Fixture codes'!$C:$J,2,FALSE),Table_CustomMeasureNames,3,FALSE),"N/A")</f>
        <v>N/A</v>
      </c>
      <c r="E150" s="218" t="str">
        <f t="shared" si="12"/>
        <v/>
      </c>
      <c r="F150" s="226" t="str">
        <f>IF(ISNUMBER($D150)=TRUE,Custom!M75,"")</f>
        <v/>
      </c>
      <c r="G150" s="218" t="str">
        <f>IF(ISNUMBER($D150)=TRUE,Custom!S75,"")</f>
        <v/>
      </c>
      <c r="H150" s="218" t="str">
        <f>IF(ISNUMBER($D150)=TRUE,Custom!T75,"")</f>
        <v/>
      </c>
      <c r="I150" s="219" t="str">
        <f>IF(ISNUMBER($D150)=TRUE,IF(AND(Subtotal_Incentive&gt;Value_Max_Incentive,Total_ProjectCost&gt;Value_Max_Incentive),Value_Max_Incentive*(Custom!V75/Subtotal_Incentive),IF(AND(Subtotal_Incentive&gt;Total_ProjectCost,Total_ProjectCost&lt;Value_Max_Incentive),Total_ProjectCost*(Custom!V75/Subtotal_Incentive),Custom!V75)),"")</f>
        <v/>
      </c>
      <c r="J150" s="220" t="str">
        <f>IF(ISNUMBER($D150)=TRUE,Custom!R75,"")</f>
        <v/>
      </c>
      <c r="K150" s="218" t="str" cm="1">
        <f t="array" ref="K150">IF(ISNUMBER($D150)=TRUE,Subtotal_OtherCosts*(J150/SUM(J:J)),"")</f>
        <v/>
      </c>
      <c r="L150" s="221" t="str">
        <f>IF(ISNUMBER($D150)=TRUE,Custom!G75,"")</f>
        <v/>
      </c>
      <c r="M150" s="227" t="str">
        <f>IF($D150&lt;&gt;"N/A",Custom!L75,"")</f>
        <v/>
      </c>
      <c r="N150" s="221" t="str">
        <f>IF(ISNUMBER($D150)=TRUE,Custom!O75,"")</f>
        <v/>
      </c>
      <c r="O150" s="222" t="str">
        <f t="shared" si="14"/>
        <v/>
      </c>
      <c r="P150" s="221" t="str">
        <f>IF(ISNUMBER($D150)=TRUE,VLOOKUP(VLOOKUP(Custom!I75,'Fixture codes'!$C:$J,2,FALSE),Table_CustomMeasureNames,2,FALSE),"")</f>
        <v/>
      </c>
    </row>
    <row r="151" spans="1:16" customFormat="1" x14ac:dyDescent="0.25">
      <c r="A151" s="5" t="s">
        <v>135</v>
      </c>
      <c r="B151" s="218" t="str">
        <f t="shared" si="11"/>
        <v/>
      </c>
      <c r="C151" s="5">
        <f t="shared" ref="C151:C178" si="15">Input_ProjectNumber</f>
        <v>0</v>
      </c>
      <c r="D151" s="5" t="str">
        <f>IFERROR(VLOOKUP(VLOOKUP(Custom!I76,'Fixture codes'!$C:$J,2,FALSE),Table_CustomMeasureNames,3,FALSE),"N/A")</f>
        <v>N/A</v>
      </c>
      <c r="E151" s="218" t="str">
        <f t="shared" si="12"/>
        <v/>
      </c>
      <c r="F151" s="226" t="str">
        <f>IF(ISNUMBER($D151)=TRUE,Custom!M76,"")</f>
        <v/>
      </c>
      <c r="G151" s="218" t="str">
        <f>IF(ISNUMBER($D151)=TRUE,Custom!S76,"")</f>
        <v/>
      </c>
      <c r="H151" s="218" t="str">
        <f>IF(ISNUMBER($D151)=TRUE,Custom!T76,"")</f>
        <v/>
      </c>
      <c r="I151" s="219" t="str">
        <f>IF(ISNUMBER($D151)=TRUE,IF(AND(Subtotal_Incentive&gt;Value_Max_Incentive,Total_ProjectCost&gt;Value_Max_Incentive),Value_Max_Incentive*(Custom!V76/Subtotal_Incentive),IF(AND(Subtotal_Incentive&gt;Total_ProjectCost,Total_ProjectCost&lt;Value_Max_Incentive),Total_ProjectCost*(Custom!V76/Subtotal_Incentive),Custom!V76)),"")</f>
        <v/>
      </c>
      <c r="J151" s="220" t="str">
        <f>IF(ISNUMBER($D151)=TRUE,Custom!R76,"")</f>
        <v/>
      </c>
      <c r="K151" s="218" t="str" cm="1">
        <f t="array" ref="K151">IF(ISNUMBER($D151)=TRUE,Subtotal_OtherCosts*(J151/SUM(J:J)),"")</f>
        <v/>
      </c>
      <c r="L151" s="221" t="str">
        <f>IF(ISNUMBER($D151)=TRUE,Custom!G76,"")</f>
        <v/>
      </c>
      <c r="M151" s="227" t="str">
        <f>IF($D151&lt;&gt;"N/A",Custom!L76,"")</f>
        <v/>
      </c>
      <c r="N151" s="221" t="str">
        <f>IF(ISNUMBER($D151)=TRUE,Custom!O76,"")</f>
        <v/>
      </c>
      <c r="O151" s="222" t="str">
        <f t="shared" si="14"/>
        <v/>
      </c>
      <c r="P151" s="221" t="str">
        <f>IF(ISNUMBER($D151)=TRUE,VLOOKUP(VLOOKUP(Custom!I76,'Fixture codes'!$C:$J,2,FALSE),Table_CustomMeasureNames,2,FALSE),"")</f>
        <v/>
      </c>
    </row>
    <row r="152" spans="1:16" customFormat="1" x14ac:dyDescent="0.25">
      <c r="A152" s="5" t="s">
        <v>135</v>
      </c>
      <c r="B152" s="218" t="str">
        <f t="shared" si="11"/>
        <v/>
      </c>
      <c r="C152" s="5">
        <f t="shared" si="15"/>
        <v>0</v>
      </c>
      <c r="D152" s="5" t="str">
        <f>IFERROR(VLOOKUP(VLOOKUP(Custom!I77,'Fixture codes'!$C:$J,2,FALSE),Table_CustomMeasureNames,3,FALSE),"N/A")</f>
        <v>N/A</v>
      </c>
      <c r="E152" s="218" t="str">
        <f t="shared" si="12"/>
        <v/>
      </c>
      <c r="F152" s="226" t="str">
        <f>IF(ISNUMBER($D152)=TRUE,Custom!M77,"")</f>
        <v/>
      </c>
      <c r="G152" s="218" t="str">
        <f>IF(ISNUMBER($D152)=TRUE,Custom!S77,"")</f>
        <v/>
      </c>
      <c r="H152" s="218" t="str">
        <f>IF(ISNUMBER($D152)=TRUE,Custom!T77,"")</f>
        <v/>
      </c>
      <c r="I152" s="219" t="str">
        <f>IF(ISNUMBER($D152)=TRUE,IF(AND(Subtotal_Incentive&gt;Value_Max_Incentive,Total_ProjectCost&gt;Value_Max_Incentive),Value_Max_Incentive*(Custom!V77/Subtotal_Incentive),IF(AND(Subtotal_Incentive&gt;Total_ProjectCost,Total_ProjectCost&lt;Value_Max_Incentive),Total_ProjectCost*(Custom!V77/Subtotal_Incentive),Custom!V77)),"")</f>
        <v/>
      </c>
      <c r="J152" s="220" t="str">
        <f>IF(ISNUMBER($D152)=TRUE,Custom!R77,"")</f>
        <v/>
      </c>
      <c r="K152" s="218" t="str" cm="1">
        <f t="array" ref="K152">IF(ISNUMBER($D152)=TRUE,Subtotal_OtherCosts*(J152/SUM(J:J)),"")</f>
        <v/>
      </c>
      <c r="L152" s="221" t="str">
        <f>IF(ISNUMBER($D152)=TRUE,Custom!G77,"")</f>
        <v/>
      </c>
      <c r="M152" s="227" t="str">
        <f>IF($D152&lt;&gt;"N/A",Custom!L77,"")</f>
        <v/>
      </c>
      <c r="N152" s="221" t="str">
        <f>IF(ISNUMBER($D152)=TRUE,Custom!O77,"")</f>
        <v/>
      </c>
      <c r="O152" s="222" t="str">
        <f t="shared" si="14"/>
        <v/>
      </c>
      <c r="P152" s="221" t="str">
        <f>IF(ISNUMBER($D152)=TRUE,VLOOKUP(VLOOKUP(Custom!I77,'Fixture codes'!$C:$J,2,FALSE),Table_CustomMeasureNames,2,FALSE),"")</f>
        <v/>
      </c>
    </row>
    <row r="153" spans="1:16" customFormat="1" x14ac:dyDescent="0.25">
      <c r="A153" s="5" t="s">
        <v>135</v>
      </c>
      <c r="B153" s="218" t="str">
        <f t="shared" si="11"/>
        <v/>
      </c>
      <c r="C153" s="5">
        <f t="shared" si="15"/>
        <v>0</v>
      </c>
      <c r="D153" s="5" t="str">
        <f>IFERROR(VLOOKUP(VLOOKUP(Custom!I78,'Fixture codes'!$C:$J,2,FALSE),Table_CustomMeasureNames,3,FALSE),"N/A")</f>
        <v>N/A</v>
      </c>
      <c r="E153" s="218" t="str">
        <f t="shared" si="12"/>
        <v/>
      </c>
      <c r="F153" s="226" t="str">
        <f>IF(ISNUMBER($D153)=TRUE,Custom!M78,"")</f>
        <v/>
      </c>
      <c r="G153" s="218" t="str">
        <f>IF(ISNUMBER($D153)=TRUE,Custom!S78,"")</f>
        <v/>
      </c>
      <c r="H153" s="218" t="str">
        <f>IF(ISNUMBER($D153)=TRUE,Custom!T78,"")</f>
        <v/>
      </c>
      <c r="I153" s="219" t="str">
        <f>IF(ISNUMBER($D153)=TRUE,IF(AND(Subtotal_Incentive&gt;Value_Max_Incentive,Total_ProjectCost&gt;Value_Max_Incentive),Value_Max_Incentive*(Custom!V78/Subtotal_Incentive),IF(AND(Subtotal_Incentive&gt;Total_ProjectCost,Total_ProjectCost&lt;Value_Max_Incentive),Total_ProjectCost*(Custom!V78/Subtotal_Incentive),Custom!V78)),"")</f>
        <v/>
      </c>
      <c r="J153" s="220" t="str">
        <f>IF(ISNUMBER($D153)=TRUE,Custom!R78,"")</f>
        <v/>
      </c>
      <c r="K153" s="218" t="str" cm="1">
        <f t="array" ref="K153">IF(ISNUMBER($D153)=TRUE,Subtotal_OtherCosts*(J153/SUM(J:J)),"")</f>
        <v/>
      </c>
      <c r="L153" s="221" t="str">
        <f>IF(ISNUMBER($D153)=TRUE,Custom!G78,"")</f>
        <v/>
      </c>
      <c r="M153" s="227" t="str">
        <f>IF($D153&lt;&gt;"N/A",Custom!L78,"")</f>
        <v/>
      </c>
      <c r="N153" s="221" t="str">
        <f>IF(ISNUMBER($D153)=TRUE,Custom!O78,"")</f>
        <v/>
      </c>
      <c r="O153" s="222" t="str">
        <f t="shared" si="14"/>
        <v/>
      </c>
      <c r="P153" s="221" t="str">
        <f>IF(ISNUMBER($D153)=TRUE,VLOOKUP(VLOOKUP(Custom!I78,'Fixture codes'!$C:$J,2,FALSE),Table_CustomMeasureNames,2,FALSE),"")</f>
        <v/>
      </c>
    </row>
    <row r="154" spans="1:16" customFormat="1" x14ac:dyDescent="0.25">
      <c r="A154" s="5" t="s">
        <v>135</v>
      </c>
      <c r="B154" s="218" t="str">
        <f t="shared" si="11"/>
        <v/>
      </c>
      <c r="C154" s="5">
        <f t="shared" si="15"/>
        <v>0</v>
      </c>
      <c r="D154" s="5" t="str">
        <f>IFERROR(VLOOKUP(VLOOKUP(Custom!I79,'Fixture codes'!$C:$J,2,FALSE),Table_CustomMeasureNames,3,FALSE),"N/A")</f>
        <v>N/A</v>
      </c>
      <c r="E154" s="218" t="str">
        <f t="shared" si="12"/>
        <v/>
      </c>
      <c r="F154" s="226" t="str">
        <f>IF(ISNUMBER($D154)=TRUE,Custom!M79,"")</f>
        <v/>
      </c>
      <c r="G154" s="218" t="str">
        <f>IF(ISNUMBER($D154)=TRUE,Custom!S79,"")</f>
        <v/>
      </c>
      <c r="H154" s="218" t="str">
        <f>IF(ISNUMBER($D154)=TRUE,Custom!T79,"")</f>
        <v/>
      </c>
      <c r="I154" s="219" t="str">
        <f>IF(ISNUMBER($D154)=TRUE,IF(AND(Subtotal_Incentive&gt;Value_Max_Incentive,Total_ProjectCost&gt;Value_Max_Incentive),Value_Max_Incentive*(Custom!V79/Subtotal_Incentive),IF(AND(Subtotal_Incentive&gt;Total_ProjectCost,Total_ProjectCost&lt;Value_Max_Incentive),Total_ProjectCost*(Custom!V79/Subtotal_Incentive),Custom!V79)),"")</f>
        <v/>
      </c>
      <c r="J154" s="220" t="str">
        <f>IF(ISNUMBER($D154)=TRUE,Custom!R79,"")</f>
        <v/>
      </c>
      <c r="K154" s="218" t="str" cm="1">
        <f t="array" ref="K154">IF(ISNUMBER($D154)=TRUE,Subtotal_OtherCosts*(J154/SUM(J:J)),"")</f>
        <v/>
      </c>
      <c r="L154" s="221" t="str">
        <f>IF(ISNUMBER($D154)=TRUE,Custom!G79,"")</f>
        <v/>
      </c>
      <c r="M154" s="227" t="str">
        <f>IF($D154&lt;&gt;"N/A",Custom!L79,"")</f>
        <v/>
      </c>
      <c r="N154" s="221" t="str">
        <f>IF(ISNUMBER($D154)=TRUE,Custom!O79,"")</f>
        <v/>
      </c>
      <c r="O154" s="222" t="str">
        <f t="shared" si="14"/>
        <v/>
      </c>
      <c r="P154" s="221" t="str">
        <f>IF(ISNUMBER($D154)=TRUE,VLOOKUP(VLOOKUP(Custom!I79,'Fixture codes'!$C:$J,2,FALSE),Table_CustomMeasureNames,2,FALSE),"")</f>
        <v/>
      </c>
    </row>
    <row r="155" spans="1:16" customFormat="1" x14ac:dyDescent="0.25">
      <c r="A155" s="5" t="s">
        <v>135</v>
      </c>
      <c r="B155" s="218" t="str">
        <f t="shared" si="11"/>
        <v/>
      </c>
      <c r="C155" s="5">
        <f t="shared" si="15"/>
        <v>0</v>
      </c>
      <c r="D155" s="5" t="str">
        <f>IFERROR(VLOOKUP(VLOOKUP(Custom!I80,'Fixture codes'!$C:$J,2,FALSE),Table_CustomMeasureNames,3,FALSE),"N/A")</f>
        <v>N/A</v>
      </c>
      <c r="E155" s="218" t="str">
        <f t="shared" si="12"/>
        <v/>
      </c>
      <c r="F155" s="226" t="str">
        <f>IF(ISNUMBER($D155)=TRUE,Custom!M80,"")</f>
        <v/>
      </c>
      <c r="G155" s="218" t="str">
        <f>IF(ISNUMBER($D155)=TRUE,Custom!S80,"")</f>
        <v/>
      </c>
      <c r="H155" s="218" t="str">
        <f>IF(ISNUMBER($D155)=TRUE,Custom!T80,"")</f>
        <v/>
      </c>
      <c r="I155" s="219" t="str">
        <f>IF(ISNUMBER($D155)=TRUE,IF(AND(Subtotal_Incentive&gt;Value_Max_Incentive,Total_ProjectCost&gt;Value_Max_Incentive),Value_Max_Incentive*(Custom!V80/Subtotal_Incentive),IF(AND(Subtotal_Incentive&gt;Total_ProjectCost,Total_ProjectCost&lt;Value_Max_Incentive),Total_ProjectCost*(Custom!V80/Subtotal_Incentive),Custom!V80)),"")</f>
        <v/>
      </c>
      <c r="J155" s="220" t="str">
        <f>IF(ISNUMBER($D155)=TRUE,Custom!R80,"")</f>
        <v/>
      </c>
      <c r="K155" s="218" t="str" cm="1">
        <f t="array" ref="K155">IF(ISNUMBER($D155)=TRUE,Subtotal_OtherCosts*(J155/SUM(J:J)),"")</f>
        <v/>
      </c>
      <c r="L155" s="221" t="str">
        <f>IF(ISNUMBER($D155)=TRUE,Custom!G80,"")</f>
        <v/>
      </c>
      <c r="M155" s="227" t="str">
        <f>IF($D155&lt;&gt;"N/A",Custom!L80,"")</f>
        <v/>
      </c>
      <c r="N155" s="221" t="str">
        <f>IF(ISNUMBER($D155)=TRUE,Custom!O80,"")</f>
        <v/>
      </c>
      <c r="O155" s="222" t="str">
        <f t="shared" si="14"/>
        <v/>
      </c>
      <c r="P155" s="221" t="str">
        <f>IF(ISNUMBER($D155)=TRUE,VLOOKUP(VLOOKUP(Custom!I80,'Fixture codes'!$C:$J,2,FALSE),Table_CustomMeasureNames,2,FALSE),"")</f>
        <v/>
      </c>
    </row>
    <row r="156" spans="1:16" customFormat="1" x14ac:dyDescent="0.25">
      <c r="A156" s="5" t="s">
        <v>135</v>
      </c>
      <c r="B156" s="218" t="str">
        <f t="shared" si="11"/>
        <v/>
      </c>
      <c r="C156" s="5">
        <f t="shared" si="15"/>
        <v>0</v>
      </c>
      <c r="D156" s="5" t="str">
        <f>IFERROR(VLOOKUP(VLOOKUP(Custom!I81,'Fixture codes'!$C:$J,2,FALSE),Table_CustomMeasureNames,3,FALSE),"N/A")</f>
        <v>N/A</v>
      </c>
      <c r="E156" s="218" t="str">
        <f t="shared" si="12"/>
        <v/>
      </c>
      <c r="F156" s="226" t="str">
        <f>IF(ISNUMBER($D156)=TRUE,Custom!M81,"")</f>
        <v/>
      </c>
      <c r="G156" s="218" t="str">
        <f>IF(ISNUMBER($D156)=TRUE,Custom!S81,"")</f>
        <v/>
      </c>
      <c r="H156" s="218" t="str">
        <f>IF(ISNUMBER($D156)=TRUE,Custom!T81,"")</f>
        <v/>
      </c>
      <c r="I156" s="219" t="str">
        <f>IF(ISNUMBER($D156)=TRUE,IF(AND(Subtotal_Incentive&gt;Value_Max_Incentive,Total_ProjectCost&gt;Value_Max_Incentive),Value_Max_Incentive*(Custom!V81/Subtotal_Incentive),IF(AND(Subtotal_Incentive&gt;Total_ProjectCost,Total_ProjectCost&lt;Value_Max_Incentive),Total_ProjectCost*(Custom!V81/Subtotal_Incentive),Custom!V81)),"")</f>
        <v/>
      </c>
      <c r="J156" s="220" t="str">
        <f>IF(ISNUMBER($D156)=TRUE,Custom!R81,"")</f>
        <v/>
      </c>
      <c r="K156" s="218" t="str" cm="1">
        <f t="array" ref="K156">IF(ISNUMBER($D156)=TRUE,Subtotal_OtherCosts*(J156/SUM(J:J)),"")</f>
        <v/>
      </c>
      <c r="L156" s="221" t="str">
        <f>IF(ISNUMBER($D156)=TRUE,Custom!G81,"")</f>
        <v/>
      </c>
      <c r="M156" s="227" t="str">
        <f>IF($D156&lt;&gt;"N/A",Custom!L81,"")</f>
        <v/>
      </c>
      <c r="N156" s="221" t="str">
        <f>IF(ISNUMBER($D156)=TRUE,Custom!O81,"")</f>
        <v/>
      </c>
      <c r="O156" s="222" t="str">
        <f t="shared" si="14"/>
        <v/>
      </c>
      <c r="P156" s="221" t="str">
        <f>IF(ISNUMBER($D156)=TRUE,VLOOKUP(VLOOKUP(Custom!I81,'Fixture codes'!$C:$J,2,FALSE),Table_CustomMeasureNames,2,FALSE),"")</f>
        <v/>
      </c>
    </row>
    <row r="157" spans="1:16" customFormat="1" x14ac:dyDescent="0.25">
      <c r="A157" s="5" t="s">
        <v>135</v>
      </c>
      <c r="B157" s="218" t="str">
        <f t="shared" ref="B157:B178" si="16">IF(ISNUMBER($D157)=TRUE,"Yes","")</f>
        <v/>
      </c>
      <c r="C157" s="5">
        <f t="shared" si="15"/>
        <v>0</v>
      </c>
      <c r="D157" s="5" t="str">
        <f>IFERROR(VLOOKUP(VLOOKUP(Custom!I82,'Fixture codes'!$C:$J,2,FALSE),Table_CustomMeasureNames,3,FALSE),"N/A")</f>
        <v>N/A</v>
      </c>
      <c r="E157" s="218" t="str">
        <f t="shared" ref="E157:E178" si="17">IF(ISNUMBER($D157)=TRUE,"Yes","")</f>
        <v/>
      </c>
      <c r="F157" s="226" t="str">
        <f>IF(ISNUMBER($D157)=TRUE,Custom!M82,"")</f>
        <v/>
      </c>
      <c r="G157" s="218" t="str">
        <f>IF(ISNUMBER($D157)=TRUE,Custom!S82,"")</f>
        <v/>
      </c>
      <c r="H157" s="218" t="str">
        <f>IF(ISNUMBER($D157)=TRUE,Custom!T82,"")</f>
        <v/>
      </c>
      <c r="I157" s="219" t="str">
        <f>IF(ISNUMBER($D157)=TRUE,IF(AND(Subtotal_Incentive&gt;Value_Max_Incentive,Total_ProjectCost&gt;Value_Max_Incentive),Value_Max_Incentive*(Custom!V82/Subtotal_Incentive),IF(AND(Subtotal_Incentive&gt;Total_ProjectCost,Total_ProjectCost&lt;Value_Max_Incentive),Total_ProjectCost*(Custom!V82/Subtotal_Incentive),Custom!V82)),"")</f>
        <v/>
      </c>
      <c r="J157" s="220" t="str">
        <f>IF(ISNUMBER($D157)=TRUE,Custom!R82,"")</f>
        <v/>
      </c>
      <c r="K157" s="218" t="str" cm="1">
        <f t="array" ref="K157">IF(ISNUMBER($D157)=TRUE,Subtotal_OtherCosts*(J157/SUM(J:J)),"")</f>
        <v/>
      </c>
      <c r="L157" s="221" t="str">
        <f>IF(ISNUMBER($D157)=TRUE,Custom!G82,"")</f>
        <v/>
      </c>
      <c r="M157" s="227" t="str">
        <f>IF($D157&lt;&gt;"N/A",Custom!L82,"")</f>
        <v/>
      </c>
      <c r="N157" s="221" t="str">
        <f>IF(ISNUMBER($D157)=TRUE,Custom!O82,"")</f>
        <v/>
      </c>
      <c r="O157" s="222" t="str">
        <f t="shared" si="14"/>
        <v/>
      </c>
      <c r="P157" s="221" t="str">
        <f>IF(ISNUMBER($D157)=TRUE,VLOOKUP(VLOOKUP(Custom!I82,'Fixture codes'!$C:$J,2,FALSE),Table_CustomMeasureNames,2,FALSE),"")</f>
        <v/>
      </c>
    </row>
    <row r="158" spans="1:16" customFormat="1" x14ac:dyDescent="0.25">
      <c r="A158" s="5" t="s">
        <v>135</v>
      </c>
      <c r="B158" s="218" t="str">
        <f t="shared" si="16"/>
        <v/>
      </c>
      <c r="C158" s="5">
        <f t="shared" si="15"/>
        <v>0</v>
      </c>
      <c r="D158" s="5" t="str">
        <f>IFERROR(VLOOKUP(VLOOKUP(Custom!I83,'Fixture codes'!$C:$J,2,FALSE),Table_CustomMeasureNames,3,FALSE),"N/A")</f>
        <v>N/A</v>
      </c>
      <c r="E158" s="218" t="str">
        <f t="shared" si="17"/>
        <v/>
      </c>
      <c r="F158" s="226" t="str">
        <f>IF(ISNUMBER($D158)=TRUE,Custom!M83,"")</f>
        <v/>
      </c>
      <c r="G158" s="218" t="str">
        <f>IF(ISNUMBER($D158)=TRUE,Custom!S83,"")</f>
        <v/>
      </c>
      <c r="H158" s="218" t="str">
        <f>IF(ISNUMBER($D158)=TRUE,Custom!T83,"")</f>
        <v/>
      </c>
      <c r="I158" s="219" t="str">
        <f>IF(ISNUMBER($D158)=TRUE,IF(AND(Subtotal_Incentive&gt;Value_Max_Incentive,Total_ProjectCost&gt;Value_Max_Incentive),Value_Max_Incentive*(Custom!V83/Subtotal_Incentive),IF(AND(Subtotal_Incentive&gt;Total_ProjectCost,Total_ProjectCost&lt;Value_Max_Incentive),Total_ProjectCost*(Custom!V83/Subtotal_Incentive),Custom!V83)),"")</f>
        <v/>
      </c>
      <c r="J158" s="220" t="str">
        <f>IF(ISNUMBER($D158)=TRUE,Custom!R83,"")</f>
        <v/>
      </c>
      <c r="K158" s="218" t="str" cm="1">
        <f t="array" ref="K158">IF(ISNUMBER($D158)=TRUE,Subtotal_OtherCosts*(J158/SUM(J:J)),"")</f>
        <v/>
      </c>
      <c r="L158" s="221" t="str">
        <f>IF(ISNUMBER($D158)=TRUE,Custom!G83,"")</f>
        <v/>
      </c>
      <c r="M158" s="227" t="str">
        <f>IF($D158&lt;&gt;"N/A",Custom!L83,"")</f>
        <v/>
      </c>
      <c r="N158" s="221" t="str">
        <f>IF(ISNUMBER($D158)=TRUE,Custom!O83,"")</f>
        <v/>
      </c>
      <c r="O158" s="222" t="str">
        <f t="shared" si="14"/>
        <v/>
      </c>
      <c r="P158" s="221" t="str">
        <f>IF(ISNUMBER($D158)=TRUE,VLOOKUP(VLOOKUP(Custom!I83,'Fixture codes'!$C:$J,2,FALSE),Table_CustomMeasureNames,2,FALSE),"")</f>
        <v/>
      </c>
    </row>
    <row r="159" spans="1:16" customFormat="1" x14ac:dyDescent="0.25">
      <c r="A159" s="5" t="s">
        <v>135</v>
      </c>
      <c r="B159" s="218" t="str">
        <f t="shared" si="16"/>
        <v/>
      </c>
      <c r="C159" s="5">
        <f t="shared" si="15"/>
        <v>0</v>
      </c>
      <c r="D159" s="5" t="str">
        <f>IFERROR(VLOOKUP(VLOOKUP(Custom!I84,'Fixture codes'!$C:$J,2,FALSE),Table_CustomMeasureNames,3,FALSE),"N/A")</f>
        <v>N/A</v>
      </c>
      <c r="E159" s="218" t="str">
        <f t="shared" si="17"/>
        <v/>
      </c>
      <c r="F159" s="226" t="str">
        <f>IF(ISNUMBER($D159)=TRUE,Custom!M84,"")</f>
        <v/>
      </c>
      <c r="G159" s="218" t="str">
        <f>IF(ISNUMBER($D159)=TRUE,Custom!S84,"")</f>
        <v/>
      </c>
      <c r="H159" s="218" t="str">
        <f>IF(ISNUMBER($D159)=TRUE,Custom!T84,"")</f>
        <v/>
      </c>
      <c r="I159" s="219" t="str">
        <f>IF(ISNUMBER($D159)=TRUE,IF(AND(Subtotal_Incentive&gt;Value_Max_Incentive,Total_ProjectCost&gt;Value_Max_Incentive),Value_Max_Incentive*(Custom!V84/Subtotal_Incentive),IF(AND(Subtotal_Incentive&gt;Total_ProjectCost,Total_ProjectCost&lt;Value_Max_Incentive),Total_ProjectCost*(Custom!V84/Subtotal_Incentive),Custom!V84)),"")</f>
        <v/>
      </c>
      <c r="J159" s="220" t="str">
        <f>IF(ISNUMBER($D159)=TRUE,Custom!R84,"")</f>
        <v/>
      </c>
      <c r="K159" s="218" t="str" cm="1">
        <f t="array" ref="K159">IF(ISNUMBER($D159)=TRUE,Subtotal_OtherCosts*(J159/SUM(J:J)),"")</f>
        <v/>
      </c>
      <c r="L159" s="221" t="str">
        <f>IF(ISNUMBER($D159)=TRUE,Custom!G84,"")</f>
        <v/>
      </c>
      <c r="M159" s="227" t="str">
        <f>IF($D159&lt;&gt;"N/A",Custom!L84,"")</f>
        <v/>
      </c>
      <c r="N159" s="221" t="str">
        <f>IF(ISNUMBER($D159)=TRUE,Custom!O84,"")</f>
        <v/>
      </c>
      <c r="O159" s="222" t="str">
        <f t="shared" si="14"/>
        <v/>
      </c>
      <c r="P159" s="221" t="str">
        <f>IF(ISNUMBER($D159)=TRUE,VLOOKUP(VLOOKUP(Custom!I84,'Fixture codes'!$C:$J,2,FALSE),Table_CustomMeasureNames,2,FALSE),"")</f>
        <v/>
      </c>
    </row>
    <row r="160" spans="1:16" customFormat="1" x14ac:dyDescent="0.25">
      <c r="A160" s="5" t="s">
        <v>135</v>
      </c>
      <c r="B160" s="218" t="str">
        <f t="shared" si="16"/>
        <v/>
      </c>
      <c r="C160" s="5">
        <f t="shared" si="15"/>
        <v>0</v>
      </c>
      <c r="D160" s="5" t="str">
        <f>IFERROR(VLOOKUP(VLOOKUP(Custom!I85,'Fixture codes'!$C:$J,2,FALSE),Table_CustomMeasureNames,3,FALSE),"N/A")</f>
        <v>N/A</v>
      </c>
      <c r="E160" s="218" t="str">
        <f t="shared" si="17"/>
        <v/>
      </c>
      <c r="F160" s="226" t="str">
        <f>IF(ISNUMBER($D160)=TRUE,Custom!M85,"")</f>
        <v/>
      </c>
      <c r="G160" s="218" t="str">
        <f>IF(ISNUMBER($D160)=TRUE,Custom!S85,"")</f>
        <v/>
      </c>
      <c r="H160" s="218" t="str">
        <f>IF(ISNUMBER($D160)=TRUE,Custom!T85,"")</f>
        <v/>
      </c>
      <c r="I160" s="219" t="str">
        <f>IF(ISNUMBER($D160)=TRUE,IF(AND(Subtotal_Incentive&gt;Value_Max_Incentive,Total_ProjectCost&gt;Value_Max_Incentive),Value_Max_Incentive*(Custom!V85/Subtotal_Incentive),IF(AND(Subtotal_Incentive&gt;Total_ProjectCost,Total_ProjectCost&lt;Value_Max_Incentive),Total_ProjectCost*(Custom!V85/Subtotal_Incentive),Custom!V85)),"")</f>
        <v/>
      </c>
      <c r="J160" s="220" t="str">
        <f>IF(ISNUMBER($D160)=TRUE,Custom!R85,"")</f>
        <v/>
      </c>
      <c r="K160" s="218" t="str" cm="1">
        <f t="array" ref="K160">IF(ISNUMBER($D160)=TRUE,Subtotal_OtherCosts*(J160/SUM(J:J)),"")</f>
        <v/>
      </c>
      <c r="L160" s="221" t="str">
        <f>IF(ISNUMBER($D160)=TRUE,Custom!G85,"")</f>
        <v/>
      </c>
      <c r="M160" s="227" t="str">
        <f>IF($D160&lt;&gt;"N/A",Custom!L85,"")</f>
        <v/>
      </c>
      <c r="N160" s="221" t="str">
        <f>IF(ISNUMBER($D160)=TRUE,Custom!O85,"")</f>
        <v/>
      </c>
      <c r="O160" s="222" t="str">
        <f t="shared" si="14"/>
        <v/>
      </c>
      <c r="P160" s="221" t="str">
        <f>IF(ISNUMBER($D160)=TRUE,VLOOKUP(VLOOKUP(Custom!I85,'Fixture codes'!$C:$J,2,FALSE),Table_CustomMeasureNames,2,FALSE),"")</f>
        <v/>
      </c>
    </row>
    <row r="161" spans="1:16" customFormat="1" x14ac:dyDescent="0.25">
      <c r="A161" s="5" t="s">
        <v>135</v>
      </c>
      <c r="B161" s="218" t="str">
        <f t="shared" si="16"/>
        <v/>
      </c>
      <c r="C161" s="5">
        <f t="shared" si="15"/>
        <v>0</v>
      </c>
      <c r="D161" s="5" t="str">
        <f>IFERROR(VLOOKUP(VLOOKUP(Custom!I86,'Fixture codes'!$C:$J,2,FALSE),Table_CustomMeasureNames,3,FALSE),"N/A")</f>
        <v>N/A</v>
      </c>
      <c r="E161" s="218" t="str">
        <f t="shared" si="17"/>
        <v/>
      </c>
      <c r="F161" s="226" t="str">
        <f>IF(ISNUMBER($D161)=TRUE,Custom!M86,"")</f>
        <v/>
      </c>
      <c r="G161" s="218" t="str">
        <f>IF(ISNUMBER($D161)=TRUE,Custom!S86,"")</f>
        <v/>
      </c>
      <c r="H161" s="218" t="str">
        <f>IF(ISNUMBER($D161)=TRUE,Custom!T86,"")</f>
        <v/>
      </c>
      <c r="I161" s="219" t="str">
        <f>IF(ISNUMBER($D161)=TRUE,IF(AND(Subtotal_Incentive&gt;Value_Max_Incentive,Total_ProjectCost&gt;Value_Max_Incentive),Value_Max_Incentive*(Custom!V86/Subtotal_Incentive),IF(AND(Subtotal_Incentive&gt;Total_ProjectCost,Total_ProjectCost&lt;Value_Max_Incentive),Total_ProjectCost*(Custom!V86/Subtotal_Incentive),Custom!V86)),"")</f>
        <v/>
      </c>
      <c r="J161" s="220" t="str">
        <f>IF(ISNUMBER($D161)=TRUE,Custom!R86,"")</f>
        <v/>
      </c>
      <c r="K161" s="218" t="str" cm="1">
        <f t="array" ref="K161">IF(ISNUMBER($D161)=TRUE,Subtotal_OtherCosts*(J161/SUM(J:J)),"")</f>
        <v/>
      </c>
      <c r="L161" s="221" t="str">
        <f>IF(ISNUMBER($D161)=TRUE,Custom!G86,"")</f>
        <v/>
      </c>
      <c r="M161" s="227" t="str">
        <f>IF($D161&lt;&gt;"N/A",Custom!L86,"")</f>
        <v/>
      </c>
      <c r="N161" s="221" t="str">
        <f>IF(ISNUMBER($D161)=TRUE,Custom!O86,"")</f>
        <v/>
      </c>
      <c r="O161" s="222" t="str">
        <f t="shared" si="14"/>
        <v/>
      </c>
      <c r="P161" s="221" t="str">
        <f>IF(ISNUMBER($D161)=TRUE,VLOOKUP(VLOOKUP(Custom!I86,'Fixture codes'!$C:$J,2,FALSE),Table_CustomMeasureNames,2,FALSE),"")</f>
        <v/>
      </c>
    </row>
    <row r="162" spans="1:16" customFormat="1" x14ac:dyDescent="0.25">
      <c r="A162" s="5" t="s">
        <v>135</v>
      </c>
      <c r="B162" s="218" t="str">
        <f t="shared" si="16"/>
        <v/>
      </c>
      <c r="C162" s="5">
        <f t="shared" si="15"/>
        <v>0</v>
      </c>
      <c r="D162" s="5" t="str">
        <f>IFERROR(VLOOKUP(VLOOKUP(Custom!I87,'Fixture codes'!$C:$J,2,FALSE),Table_CustomMeasureNames,3,FALSE),"N/A")</f>
        <v>N/A</v>
      </c>
      <c r="E162" s="218" t="str">
        <f t="shared" si="17"/>
        <v/>
      </c>
      <c r="F162" s="226" t="str">
        <f>IF(ISNUMBER($D162)=TRUE,Custom!M87,"")</f>
        <v/>
      </c>
      <c r="G162" s="218" t="str">
        <f>IF(ISNUMBER($D162)=TRUE,Custom!S87,"")</f>
        <v/>
      </c>
      <c r="H162" s="218" t="str">
        <f>IF(ISNUMBER($D162)=TRUE,Custom!T87,"")</f>
        <v/>
      </c>
      <c r="I162" s="219" t="str">
        <f>IF(ISNUMBER($D162)=TRUE,IF(AND(Subtotal_Incentive&gt;Value_Max_Incentive,Total_ProjectCost&gt;Value_Max_Incentive),Value_Max_Incentive*(Custom!V87/Subtotal_Incentive),IF(AND(Subtotal_Incentive&gt;Total_ProjectCost,Total_ProjectCost&lt;Value_Max_Incentive),Total_ProjectCost*(Custom!V87/Subtotal_Incentive),Custom!V87)),"")</f>
        <v/>
      </c>
      <c r="J162" s="220" t="str">
        <f>IF(ISNUMBER($D162)=TRUE,Custom!R87,"")</f>
        <v/>
      </c>
      <c r="K162" s="218" t="str" cm="1">
        <f t="array" ref="K162">IF(ISNUMBER($D162)=TRUE,Subtotal_OtherCosts*(J162/SUM(J:J)),"")</f>
        <v/>
      </c>
      <c r="L162" s="221" t="str">
        <f>IF(ISNUMBER($D162)=TRUE,Custom!G87,"")</f>
        <v/>
      </c>
      <c r="M162" s="227" t="str">
        <f>IF($D162&lt;&gt;"N/A",Custom!L87,"")</f>
        <v/>
      </c>
      <c r="N162" s="221" t="str">
        <f>IF(ISNUMBER($D162)=TRUE,Custom!O87,"")</f>
        <v/>
      </c>
      <c r="O162" s="222" t="str">
        <f t="shared" si="14"/>
        <v/>
      </c>
      <c r="P162" s="221" t="str">
        <f>IF(ISNUMBER($D162)=TRUE,VLOOKUP(VLOOKUP(Custom!I87,'Fixture codes'!$C:$J,2,FALSE),Table_CustomMeasureNames,2,FALSE),"")</f>
        <v/>
      </c>
    </row>
    <row r="163" spans="1:16" customFormat="1" x14ac:dyDescent="0.25">
      <c r="A163" s="5" t="s">
        <v>135</v>
      </c>
      <c r="B163" s="218" t="str">
        <f t="shared" si="16"/>
        <v/>
      </c>
      <c r="C163" s="5">
        <f t="shared" si="15"/>
        <v>0</v>
      </c>
      <c r="D163" s="5" t="str">
        <f>IFERROR(VLOOKUP(VLOOKUP(Custom!I88,'Fixture codes'!$C:$J,2,FALSE),Table_CustomMeasureNames,3,FALSE),"N/A")</f>
        <v>N/A</v>
      </c>
      <c r="E163" s="218" t="str">
        <f t="shared" si="17"/>
        <v/>
      </c>
      <c r="F163" s="226" t="str">
        <f>IF(ISNUMBER($D163)=TRUE,Custom!M88,"")</f>
        <v/>
      </c>
      <c r="G163" s="218" t="str">
        <f>IF(ISNUMBER($D163)=TRUE,Custom!S88,"")</f>
        <v/>
      </c>
      <c r="H163" s="218" t="str">
        <f>IF(ISNUMBER($D163)=TRUE,Custom!T88,"")</f>
        <v/>
      </c>
      <c r="I163" s="219" t="str">
        <f>IF(ISNUMBER($D163)=TRUE,IF(AND(Subtotal_Incentive&gt;Value_Max_Incentive,Total_ProjectCost&gt;Value_Max_Incentive),Value_Max_Incentive*(Custom!V88/Subtotal_Incentive),IF(AND(Subtotal_Incentive&gt;Total_ProjectCost,Total_ProjectCost&lt;Value_Max_Incentive),Total_ProjectCost*(Custom!V88/Subtotal_Incentive),Custom!V88)),"")</f>
        <v/>
      </c>
      <c r="J163" s="220" t="str">
        <f>IF(ISNUMBER($D163)=TRUE,Custom!R88,"")</f>
        <v/>
      </c>
      <c r="K163" s="218" t="str" cm="1">
        <f t="array" ref="K163">IF(ISNUMBER($D163)=TRUE,Subtotal_OtherCosts*(J163/SUM(J:J)),"")</f>
        <v/>
      </c>
      <c r="L163" s="221" t="str">
        <f>IF(ISNUMBER($D163)=TRUE,Custom!G88,"")</f>
        <v/>
      </c>
      <c r="M163" s="227" t="str">
        <f>IF($D163&lt;&gt;"N/A",Custom!L88,"")</f>
        <v/>
      </c>
      <c r="N163" s="221" t="str">
        <f>IF(ISNUMBER($D163)=TRUE,Custom!O88,"")</f>
        <v/>
      </c>
      <c r="O163" s="222" t="str">
        <f t="shared" ref="O163:O178" si="18">IF(ISNUMBER($D163)=TRUE,Value_CalcVersion,"")</f>
        <v/>
      </c>
      <c r="P163" s="221" t="str">
        <f>IF(ISNUMBER($D163)=TRUE,VLOOKUP(VLOOKUP(Custom!I88,'Fixture codes'!$C:$J,2,FALSE),Table_CustomMeasureNames,2,FALSE),"")</f>
        <v/>
      </c>
    </row>
    <row r="164" spans="1:16" customFormat="1" x14ac:dyDescent="0.25">
      <c r="A164" s="5" t="s">
        <v>135</v>
      </c>
      <c r="B164" s="218" t="str">
        <f t="shared" si="16"/>
        <v/>
      </c>
      <c r="C164" s="5">
        <f t="shared" si="15"/>
        <v>0</v>
      </c>
      <c r="D164" s="5" t="str">
        <f>IFERROR(VLOOKUP(VLOOKUP(Custom!I89,'Fixture codes'!$C:$J,2,FALSE),Table_CustomMeasureNames,3,FALSE),"N/A")</f>
        <v>N/A</v>
      </c>
      <c r="E164" s="218" t="str">
        <f t="shared" si="17"/>
        <v/>
      </c>
      <c r="F164" s="226" t="str">
        <f>IF(ISNUMBER($D164)=TRUE,Custom!M89,"")</f>
        <v/>
      </c>
      <c r="G164" s="218" t="str">
        <f>IF(ISNUMBER($D164)=TRUE,Custom!S89,"")</f>
        <v/>
      </c>
      <c r="H164" s="218" t="str">
        <f>IF(ISNUMBER($D164)=TRUE,Custom!T89,"")</f>
        <v/>
      </c>
      <c r="I164" s="219" t="str">
        <f>IF(ISNUMBER($D164)=TRUE,IF(AND(Subtotal_Incentive&gt;Value_Max_Incentive,Total_ProjectCost&gt;Value_Max_Incentive),Value_Max_Incentive*(Custom!V89/Subtotal_Incentive),IF(AND(Subtotal_Incentive&gt;Total_ProjectCost,Total_ProjectCost&lt;Value_Max_Incentive),Total_ProjectCost*(Custom!V89/Subtotal_Incentive),Custom!V89)),"")</f>
        <v/>
      </c>
      <c r="J164" s="220" t="str">
        <f>IF(ISNUMBER($D164)=TRUE,Custom!R89,"")</f>
        <v/>
      </c>
      <c r="K164" s="218" t="str" cm="1">
        <f t="array" ref="K164">IF(ISNUMBER($D164)=TRUE,Subtotal_OtherCosts*(J164/SUM(J:J)),"")</f>
        <v/>
      </c>
      <c r="L164" s="221" t="str">
        <f>IF(ISNUMBER($D164)=TRUE,Custom!G89,"")</f>
        <v/>
      </c>
      <c r="M164" s="227" t="str">
        <f>IF($D164&lt;&gt;"N/A",Custom!L89,"")</f>
        <v/>
      </c>
      <c r="N164" s="221" t="str">
        <f>IF(ISNUMBER($D164)=TRUE,Custom!O89,"")</f>
        <v/>
      </c>
      <c r="O164" s="222" t="str">
        <f t="shared" si="18"/>
        <v/>
      </c>
      <c r="P164" s="221" t="str">
        <f>IF(ISNUMBER($D164)=TRUE,VLOOKUP(VLOOKUP(Custom!I89,'Fixture codes'!$C:$J,2,FALSE),Table_CustomMeasureNames,2,FALSE),"")</f>
        <v/>
      </c>
    </row>
    <row r="165" spans="1:16" customFormat="1" x14ac:dyDescent="0.25">
      <c r="A165" s="5" t="s">
        <v>135</v>
      </c>
      <c r="B165" s="218" t="str">
        <f t="shared" si="16"/>
        <v/>
      </c>
      <c r="C165" s="5">
        <f t="shared" si="15"/>
        <v>0</v>
      </c>
      <c r="D165" s="5" t="str">
        <f>IFERROR(VLOOKUP(VLOOKUP(Custom!I90,'Fixture codes'!$C:$J,2,FALSE),Table_CustomMeasureNames,3,FALSE),"N/A")</f>
        <v>N/A</v>
      </c>
      <c r="E165" s="218" t="str">
        <f t="shared" si="17"/>
        <v/>
      </c>
      <c r="F165" s="226" t="str">
        <f>IF(ISNUMBER($D165)=TRUE,Custom!M90,"")</f>
        <v/>
      </c>
      <c r="G165" s="218" t="str">
        <f>IF(ISNUMBER($D165)=TRUE,Custom!S90,"")</f>
        <v/>
      </c>
      <c r="H165" s="218" t="str">
        <f>IF(ISNUMBER($D165)=TRUE,Custom!T90,"")</f>
        <v/>
      </c>
      <c r="I165" s="219" t="str">
        <f>IF(ISNUMBER($D165)=TRUE,IF(AND(Subtotal_Incentive&gt;Value_Max_Incentive,Total_ProjectCost&gt;Value_Max_Incentive),Value_Max_Incentive*(Custom!V90/Subtotal_Incentive),IF(AND(Subtotal_Incentive&gt;Total_ProjectCost,Total_ProjectCost&lt;Value_Max_Incentive),Total_ProjectCost*(Custom!V90/Subtotal_Incentive),Custom!V90)),"")</f>
        <v/>
      </c>
      <c r="J165" s="220" t="str">
        <f>IF(ISNUMBER($D165)=TRUE,Custom!R90,"")</f>
        <v/>
      </c>
      <c r="K165" s="218" t="str" cm="1">
        <f t="array" ref="K165">IF(ISNUMBER($D165)=TRUE,Subtotal_OtherCosts*(J165/SUM(J:J)),"")</f>
        <v/>
      </c>
      <c r="L165" s="221" t="str">
        <f>IF(ISNUMBER($D165)=TRUE,Custom!G90,"")</f>
        <v/>
      </c>
      <c r="M165" s="227" t="str">
        <f>IF($D165&lt;&gt;"N/A",Custom!L90,"")</f>
        <v/>
      </c>
      <c r="N165" s="221" t="str">
        <f>IF(ISNUMBER($D165)=TRUE,Custom!O90,"")</f>
        <v/>
      </c>
      <c r="O165" s="222" t="str">
        <f t="shared" si="18"/>
        <v/>
      </c>
      <c r="P165" s="221" t="str">
        <f>IF(ISNUMBER($D165)=TRUE,VLOOKUP(VLOOKUP(Custom!I90,'Fixture codes'!$C:$J,2,FALSE),Table_CustomMeasureNames,2,FALSE),"")</f>
        <v/>
      </c>
    </row>
    <row r="166" spans="1:16" customFormat="1" x14ac:dyDescent="0.25">
      <c r="A166" s="5" t="s">
        <v>135</v>
      </c>
      <c r="B166" s="218" t="str">
        <f t="shared" si="16"/>
        <v/>
      </c>
      <c r="C166" s="5">
        <f t="shared" si="15"/>
        <v>0</v>
      </c>
      <c r="D166" s="5" t="str">
        <f>IFERROR(VLOOKUP(VLOOKUP(Custom!I91,'Fixture codes'!$C:$J,2,FALSE),Table_CustomMeasureNames,3,FALSE),"N/A")</f>
        <v>N/A</v>
      </c>
      <c r="E166" s="218" t="str">
        <f t="shared" si="17"/>
        <v/>
      </c>
      <c r="F166" s="226" t="str">
        <f>IF(ISNUMBER($D166)=TRUE,Custom!M91,"")</f>
        <v/>
      </c>
      <c r="G166" s="218" t="str">
        <f>IF(ISNUMBER($D166)=TRUE,Custom!S91,"")</f>
        <v/>
      </c>
      <c r="H166" s="218" t="str">
        <f>IF(ISNUMBER($D166)=TRUE,Custom!T91,"")</f>
        <v/>
      </c>
      <c r="I166" s="219" t="str">
        <f>IF(ISNUMBER($D166)=TRUE,IF(AND(Subtotal_Incentive&gt;Value_Max_Incentive,Total_ProjectCost&gt;Value_Max_Incentive),Value_Max_Incentive*(Custom!V91/Subtotal_Incentive),IF(AND(Subtotal_Incentive&gt;Total_ProjectCost,Total_ProjectCost&lt;Value_Max_Incentive),Total_ProjectCost*(Custom!V91/Subtotal_Incentive),Custom!V91)),"")</f>
        <v/>
      </c>
      <c r="J166" s="220" t="str">
        <f>IF(ISNUMBER($D166)=TRUE,Custom!R91,"")</f>
        <v/>
      </c>
      <c r="K166" s="218" t="str" cm="1">
        <f t="array" ref="K166">IF(ISNUMBER($D166)=TRUE,Subtotal_OtherCosts*(J166/SUM(J:J)),"")</f>
        <v/>
      </c>
      <c r="L166" s="221" t="str">
        <f>IF(ISNUMBER($D166)=TRUE,Custom!G91,"")</f>
        <v/>
      </c>
      <c r="M166" s="227" t="str">
        <f>IF($D166&lt;&gt;"N/A",Custom!L91,"")</f>
        <v/>
      </c>
      <c r="N166" s="221" t="str">
        <f>IF(ISNUMBER($D166)=TRUE,Custom!O91,"")</f>
        <v/>
      </c>
      <c r="O166" s="222" t="str">
        <f t="shared" si="18"/>
        <v/>
      </c>
      <c r="P166" s="221" t="str">
        <f>IF(ISNUMBER($D166)=TRUE,VLOOKUP(VLOOKUP(Custom!I91,'Fixture codes'!$C:$J,2,FALSE),Table_CustomMeasureNames,2,FALSE),"")</f>
        <v/>
      </c>
    </row>
    <row r="167" spans="1:16" customFormat="1" x14ac:dyDescent="0.25">
      <c r="A167" s="5" t="s">
        <v>135</v>
      </c>
      <c r="B167" s="218" t="str">
        <f t="shared" si="16"/>
        <v/>
      </c>
      <c r="C167" s="5">
        <f t="shared" si="15"/>
        <v>0</v>
      </c>
      <c r="D167" s="5" t="str">
        <f>IFERROR(VLOOKUP(VLOOKUP(Custom!I92,'Fixture codes'!$C:$J,2,FALSE),Table_CustomMeasureNames,3,FALSE),"N/A")</f>
        <v>N/A</v>
      </c>
      <c r="E167" s="218" t="str">
        <f t="shared" si="17"/>
        <v/>
      </c>
      <c r="F167" s="226" t="str">
        <f>IF(ISNUMBER($D167)=TRUE,Custom!M92,"")</f>
        <v/>
      </c>
      <c r="G167" s="218" t="str">
        <f>IF(ISNUMBER($D167)=TRUE,Custom!S92,"")</f>
        <v/>
      </c>
      <c r="H167" s="218" t="str">
        <f>IF(ISNUMBER($D167)=TRUE,Custom!T92,"")</f>
        <v/>
      </c>
      <c r="I167" s="219" t="str">
        <f>IF(ISNUMBER($D167)=TRUE,IF(AND(Subtotal_Incentive&gt;Value_Max_Incentive,Total_ProjectCost&gt;Value_Max_Incentive),Value_Max_Incentive*(Custom!V92/Subtotal_Incentive),IF(AND(Subtotal_Incentive&gt;Total_ProjectCost,Total_ProjectCost&lt;Value_Max_Incentive),Total_ProjectCost*(Custom!V92/Subtotal_Incentive),Custom!V92)),"")</f>
        <v/>
      </c>
      <c r="J167" s="220" t="str">
        <f>IF(ISNUMBER($D167)=TRUE,Custom!R92,"")</f>
        <v/>
      </c>
      <c r="K167" s="218" t="str" cm="1">
        <f t="array" ref="K167">IF(ISNUMBER($D167)=TRUE,Subtotal_OtherCosts*(J167/SUM(J:J)),"")</f>
        <v/>
      </c>
      <c r="L167" s="221" t="str">
        <f>IF(ISNUMBER($D167)=TRUE,Custom!G92,"")</f>
        <v/>
      </c>
      <c r="M167" s="227" t="str">
        <f>IF($D167&lt;&gt;"N/A",Custom!L92,"")</f>
        <v/>
      </c>
      <c r="N167" s="221" t="str">
        <f>IF(ISNUMBER($D167)=TRUE,Custom!O92,"")</f>
        <v/>
      </c>
      <c r="O167" s="222" t="str">
        <f t="shared" si="18"/>
        <v/>
      </c>
      <c r="P167" s="221" t="str">
        <f>IF(ISNUMBER($D167)=TRUE,VLOOKUP(VLOOKUP(Custom!I92,'Fixture codes'!$C:$J,2,FALSE),Table_CustomMeasureNames,2,FALSE),"")</f>
        <v/>
      </c>
    </row>
    <row r="168" spans="1:16" customFormat="1" x14ac:dyDescent="0.25">
      <c r="A168" s="5" t="s">
        <v>135</v>
      </c>
      <c r="B168" s="218" t="str">
        <f t="shared" si="16"/>
        <v/>
      </c>
      <c r="C168" s="5">
        <f t="shared" si="15"/>
        <v>0</v>
      </c>
      <c r="D168" s="5" t="str">
        <f>IFERROR(VLOOKUP(VLOOKUP(Custom!I93,'Fixture codes'!$C:$J,2,FALSE),Table_CustomMeasureNames,3,FALSE),"N/A")</f>
        <v>N/A</v>
      </c>
      <c r="E168" s="218" t="str">
        <f t="shared" si="17"/>
        <v/>
      </c>
      <c r="F168" s="226" t="str">
        <f>IF(ISNUMBER($D168)=TRUE,Custom!M93,"")</f>
        <v/>
      </c>
      <c r="G168" s="218" t="str">
        <f>IF(ISNUMBER($D168)=TRUE,Custom!S93,"")</f>
        <v/>
      </c>
      <c r="H168" s="218" t="str">
        <f>IF(ISNUMBER($D168)=TRUE,Custom!T93,"")</f>
        <v/>
      </c>
      <c r="I168" s="219" t="str">
        <f>IF(ISNUMBER($D168)=TRUE,IF(AND(Subtotal_Incentive&gt;Value_Max_Incentive,Total_ProjectCost&gt;Value_Max_Incentive),Value_Max_Incentive*(Custom!V93/Subtotal_Incentive),IF(AND(Subtotal_Incentive&gt;Total_ProjectCost,Total_ProjectCost&lt;Value_Max_Incentive),Total_ProjectCost*(Custom!V93/Subtotal_Incentive),Custom!V93)),"")</f>
        <v/>
      </c>
      <c r="J168" s="220" t="str">
        <f>IF(ISNUMBER($D168)=TRUE,Custom!R93,"")</f>
        <v/>
      </c>
      <c r="K168" s="218" t="str" cm="1">
        <f t="array" ref="K168">IF(ISNUMBER($D168)=TRUE,Subtotal_OtherCosts*(J168/SUM(J:J)),"")</f>
        <v/>
      </c>
      <c r="L168" s="221" t="str">
        <f>IF(ISNUMBER($D168)=TRUE,Custom!G93,"")</f>
        <v/>
      </c>
      <c r="M168" s="227" t="str">
        <f>IF($D168&lt;&gt;"N/A",Custom!L93,"")</f>
        <v/>
      </c>
      <c r="N168" s="221" t="str">
        <f>IF(ISNUMBER($D168)=TRUE,Custom!O93,"")</f>
        <v/>
      </c>
      <c r="O168" s="222" t="str">
        <f t="shared" si="18"/>
        <v/>
      </c>
      <c r="P168" s="221" t="str">
        <f>IF(ISNUMBER($D168)=TRUE,VLOOKUP(VLOOKUP(Custom!I93,'Fixture codes'!$C:$J,2,FALSE),Table_CustomMeasureNames,2,FALSE),"")</f>
        <v/>
      </c>
    </row>
    <row r="169" spans="1:16" customFormat="1" x14ac:dyDescent="0.25">
      <c r="A169" s="5" t="s">
        <v>135</v>
      </c>
      <c r="B169" s="218" t="str">
        <f t="shared" si="16"/>
        <v/>
      </c>
      <c r="C169" s="5">
        <f t="shared" si="15"/>
        <v>0</v>
      </c>
      <c r="D169" s="5" t="str">
        <f>IFERROR(VLOOKUP(VLOOKUP(Custom!I94,'Fixture codes'!$C:$J,2,FALSE),Table_CustomMeasureNames,3,FALSE),"N/A")</f>
        <v>N/A</v>
      </c>
      <c r="E169" s="218" t="str">
        <f t="shared" si="17"/>
        <v/>
      </c>
      <c r="F169" s="226" t="str">
        <f>IF(ISNUMBER($D169)=TRUE,Custom!M94,"")</f>
        <v/>
      </c>
      <c r="G169" s="218" t="str">
        <f>IF(ISNUMBER($D169)=TRUE,Custom!S94,"")</f>
        <v/>
      </c>
      <c r="H169" s="218" t="str">
        <f>IF(ISNUMBER($D169)=TRUE,Custom!T94,"")</f>
        <v/>
      </c>
      <c r="I169" s="219" t="str">
        <f>IF(ISNUMBER($D169)=TRUE,IF(AND(Subtotal_Incentive&gt;Value_Max_Incentive,Total_ProjectCost&gt;Value_Max_Incentive),Value_Max_Incentive*(Custom!V94/Subtotal_Incentive),IF(AND(Subtotal_Incentive&gt;Total_ProjectCost,Total_ProjectCost&lt;Value_Max_Incentive),Total_ProjectCost*(Custom!V94/Subtotal_Incentive),Custom!V94)),"")</f>
        <v/>
      </c>
      <c r="J169" s="220" t="str">
        <f>IF(ISNUMBER($D169)=TRUE,Custom!R94,"")</f>
        <v/>
      </c>
      <c r="K169" s="218" t="str" cm="1">
        <f t="array" ref="K169">IF(ISNUMBER($D169)=TRUE,Subtotal_OtherCosts*(J169/SUM(J:J)),"")</f>
        <v/>
      </c>
      <c r="L169" s="221" t="str">
        <f>IF(ISNUMBER($D169)=TRUE,Custom!G94,"")</f>
        <v/>
      </c>
      <c r="M169" s="227" t="str">
        <f>IF($D169&lt;&gt;"N/A",Custom!L94,"")</f>
        <v/>
      </c>
      <c r="N169" s="221" t="str">
        <f>IF(ISNUMBER($D169)=TRUE,Custom!O94,"")</f>
        <v/>
      </c>
      <c r="O169" s="222" t="str">
        <f t="shared" si="18"/>
        <v/>
      </c>
      <c r="P169" s="221" t="str">
        <f>IF(ISNUMBER($D169)=TRUE,VLOOKUP(VLOOKUP(Custom!I94,'Fixture codes'!$C:$J,2,FALSE),Table_CustomMeasureNames,2,FALSE),"")</f>
        <v/>
      </c>
    </row>
    <row r="170" spans="1:16" customFormat="1" x14ac:dyDescent="0.25">
      <c r="A170" s="5" t="s">
        <v>135</v>
      </c>
      <c r="B170" s="218" t="str">
        <f t="shared" si="16"/>
        <v/>
      </c>
      <c r="C170" s="5">
        <f t="shared" si="15"/>
        <v>0</v>
      </c>
      <c r="D170" s="5" t="str">
        <f>IFERROR(VLOOKUP(VLOOKUP(Custom!I95,'Fixture codes'!$C:$J,2,FALSE),Table_CustomMeasureNames,3,FALSE),"N/A")</f>
        <v>N/A</v>
      </c>
      <c r="E170" s="218" t="str">
        <f t="shared" si="17"/>
        <v/>
      </c>
      <c r="F170" s="226" t="str">
        <f>IF(ISNUMBER($D170)=TRUE,Custom!M95,"")</f>
        <v/>
      </c>
      <c r="G170" s="218" t="str">
        <f>IF(ISNUMBER($D170)=TRUE,Custom!S95,"")</f>
        <v/>
      </c>
      <c r="H170" s="218" t="str">
        <f>IF(ISNUMBER($D170)=TRUE,Custom!T95,"")</f>
        <v/>
      </c>
      <c r="I170" s="219" t="str">
        <f>IF(ISNUMBER($D170)=TRUE,IF(AND(Subtotal_Incentive&gt;Value_Max_Incentive,Total_ProjectCost&gt;Value_Max_Incentive),Value_Max_Incentive*(Custom!V95/Subtotal_Incentive),IF(AND(Subtotal_Incentive&gt;Total_ProjectCost,Total_ProjectCost&lt;Value_Max_Incentive),Total_ProjectCost*(Custom!V95/Subtotal_Incentive),Custom!V95)),"")</f>
        <v/>
      </c>
      <c r="J170" s="220" t="str">
        <f>IF(ISNUMBER($D170)=TRUE,Custom!R95,"")</f>
        <v/>
      </c>
      <c r="K170" s="218" t="str" cm="1">
        <f t="array" ref="K170">IF(ISNUMBER($D170)=TRUE,Subtotal_OtherCosts*(J170/SUM(J:J)),"")</f>
        <v/>
      </c>
      <c r="L170" s="221" t="str">
        <f>IF(ISNUMBER($D170)=TRUE,Custom!G95,"")</f>
        <v/>
      </c>
      <c r="M170" s="227" t="str">
        <f>IF($D170&lt;&gt;"N/A",Custom!L95,"")</f>
        <v/>
      </c>
      <c r="N170" s="221" t="str">
        <f>IF(ISNUMBER($D170)=TRUE,Custom!O95,"")</f>
        <v/>
      </c>
      <c r="O170" s="222" t="str">
        <f t="shared" si="18"/>
        <v/>
      </c>
      <c r="P170" s="221" t="str">
        <f>IF(ISNUMBER($D170)=TRUE,VLOOKUP(VLOOKUP(Custom!I95,'Fixture codes'!$C:$J,2,FALSE),Table_CustomMeasureNames,2,FALSE),"")</f>
        <v/>
      </c>
    </row>
    <row r="171" spans="1:16" customFormat="1" x14ac:dyDescent="0.25">
      <c r="A171" s="5" t="s">
        <v>135</v>
      </c>
      <c r="B171" s="218" t="str">
        <f t="shared" si="16"/>
        <v/>
      </c>
      <c r="C171" s="5">
        <f t="shared" si="15"/>
        <v>0</v>
      </c>
      <c r="D171" s="5" t="str">
        <f>IFERROR(VLOOKUP(VLOOKUP(Custom!I96,'Fixture codes'!$C:$J,2,FALSE),Table_CustomMeasureNames,3,FALSE),"N/A")</f>
        <v>N/A</v>
      </c>
      <c r="E171" s="218" t="str">
        <f t="shared" si="17"/>
        <v/>
      </c>
      <c r="F171" s="226" t="str">
        <f>IF(ISNUMBER($D171)=TRUE,Custom!M96,"")</f>
        <v/>
      </c>
      <c r="G171" s="218" t="str">
        <f>IF(ISNUMBER($D171)=TRUE,Custom!S96,"")</f>
        <v/>
      </c>
      <c r="H171" s="218" t="str">
        <f>IF(ISNUMBER($D171)=TRUE,Custom!T96,"")</f>
        <v/>
      </c>
      <c r="I171" s="219" t="str">
        <f>IF(ISNUMBER($D171)=TRUE,IF(AND(Subtotal_Incentive&gt;Value_Max_Incentive,Total_ProjectCost&gt;Value_Max_Incentive),Value_Max_Incentive*(Custom!V96/Subtotal_Incentive),IF(AND(Subtotal_Incentive&gt;Total_ProjectCost,Total_ProjectCost&lt;Value_Max_Incentive),Total_ProjectCost*(Custom!V96/Subtotal_Incentive),Custom!V96)),"")</f>
        <v/>
      </c>
      <c r="J171" s="220" t="str">
        <f>IF(ISNUMBER($D171)=TRUE,Custom!R96,"")</f>
        <v/>
      </c>
      <c r="K171" s="218" t="str" cm="1">
        <f t="array" ref="K171">IF(ISNUMBER($D171)=TRUE,Subtotal_OtherCosts*(J171/SUM(J:J)),"")</f>
        <v/>
      </c>
      <c r="L171" s="221" t="str">
        <f>IF(ISNUMBER($D171)=TRUE,Custom!G96,"")</f>
        <v/>
      </c>
      <c r="M171" s="227" t="str">
        <f>IF($D171&lt;&gt;"N/A",Custom!L96,"")</f>
        <v/>
      </c>
      <c r="N171" s="221" t="str">
        <f>IF(ISNUMBER($D171)=TRUE,Custom!O96,"")</f>
        <v/>
      </c>
      <c r="O171" s="222" t="str">
        <f t="shared" si="18"/>
        <v/>
      </c>
      <c r="P171" s="221" t="str">
        <f>IF(ISNUMBER($D171)=TRUE,VLOOKUP(VLOOKUP(Custom!I96,'Fixture codes'!$C:$J,2,FALSE),Table_CustomMeasureNames,2,FALSE),"")</f>
        <v/>
      </c>
    </row>
    <row r="172" spans="1:16" customFormat="1" x14ac:dyDescent="0.25">
      <c r="A172" s="5" t="s">
        <v>135</v>
      </c>
      <c r="B172" s="218" t="str">
        <f t="shared" si="16"/>
        <v/>
      </c>
      <c r="C172" s="5">
        <f t="shared" si="15"/>
        <v>0</v>
      </c>
      <c r="D172" s="5" t="str">
        <f>IFERROR(VLOOKUP(VLOOKUP(Custom!I97,'Fixture codes'!$C:$J,2,FALSE),Table_CustomMeasureNames,3,FALSE),"N/A")</f>
        <v>N/A</v>
      </c>
      <c r="E172" s="218" t="str">
        <f t="shared" si="17"/>
        <v/>
      </c>
      <c r="F172" s="226" t="str">
        <f>IF(ISNUMBER($D172)=TRUE,Custom!M97,"")</f>
        <v/>
      </c>
      <c r="G172" s="218" t="str">
        <f>IF(ISNUMBER($D172)=TRUE,Custom!S97,"")</f>
        <v/>
      </c>
      <c r="H172" s="218" t="str">
        <f>IF(ISNUMBER($D172)=TRUE,Custom!T97,"")</f>
        <v/>
      </c>
      <c r="I172" s="219" t="str">
        <f>IF(ISNUMBER($D172)=TRUE,IF(AND(Subtotal_Incentive&gt;Value_Max_Incentive,Total_ProjectCost&gt;Value_Max_Incentive),Value_Max_Incentive*(Custom!V97/Subtotal_Incentive),IF(AND(Subtotal_Incentive&gt;Total_ProjectCost,Total_ProjectCost&lt;Value_Max_Incentive),Total_ProjectCost*(Custom!V97/Subtotal_Incentive),Custom!V97)),"")</f>
        <v/>
      </c>
      <c r="J172" s="220" t="str">
        <f>IF(ISNUMBER($D172)=TRUE,Custom!R97,"")</f>
        <v/>
      </c>
      <c r="K172" s="218" t="str" cm="1">
        <f t="array" ref="K172">IF(ISNUMBER($D172)=TRUE,Subtotal_OtherCosts*(J172/SUM(J:J)),"")</f>
        <v/>
      </c>
      <c r="L172" s="221" t="str">
        <f>IF(ISNUMBER($D172)=TRUE,Custom!G97,"")</f>
        <v/>
      </c>
      <c r="M172" s="227" t="str">
        <f>IF($D172&lt;&gt;"N/A",Custom!L97,"")</f>
        <v/>
      </c>
      <c r="N172" s="221" t="str">
        <f>IF(ISNUMBER($D172)=TRUE,Custom!O97,"")</f>
        <v/>
      </c>
      <c r="O172" s="222" t="str">
        <f t="shared" si="18"/>
        <v/>
      </c>
      <c r="P172" s="221" t="str">
        <f>IF(ISNUMBER($D172)=TRUE,VLOOKUP(VLOOKUP(Custom!I97,'Fixture codes'!$C:$J,2,FALSE),Table_CustomMeasureNames,2,FALSE),"")</f>
        <v/>
      </c>
    </row>
    <row r="173" spans="1:16" customFormat="1" x14ac:dyDescent="0.25">
      <c r="A173" s="5" t="s">
        <v>135</v>
      </c>
      <c r="B173" s="218" t="str">
        <f t="shared" si="16"/>
        <v/>
      </c>
      <c r="C173" s="5">
        <f t="shared" si="15"/>
        <v>0</v>
      </c>
      <c r="D173" s="5" t="str">
        <f>IFERROR(VLOOKUP(VLOOKUP(Custom!I98,'Fixture codes'!$C:$J,2,FALSE),Table_CustomMeasureNames,3,FALSE),"N/A")</f>
        <v>N/A</v>
      </c>
      <c r="E173" s="218" t="str">
        <f t="shared" si="17"/>
        <v/>
      </c>
      <c r="F173" s="226" t="str">
        <f>IF(ISNUMBER($D173)=TRUE,Custom!M98,"")</f>
        <v/>
      </c>
      <c r="G173" s="218" t="str">
        <f>IF(ISNUMBER($D173)=TRUE,Custom!S98,"")</f>
        <v/>
      </c>
      <c r="H173" s="218" t="str">
        <f>IF(ISNUMBER($D173)=TRUE,Custom!T98,"")</f>
        <v/>
      </c>
      <c r="I173" s="219" t="str">
        <f>IF(ISNUMBER($D173)=TRUE,IF(AND(Subtotal_Incentive&gt;Value_Max_Incentive,Total_ProjectCost&gt;Value_Max_Incentive),Value_Max_Incentive*(Custom!V98/Subtotal_Incentive),IF(AND(Subtotal_Incentive&gt;Total_ProjectCost,Total_ProjectCost&lt;Value_Max_Incentive),Total_ProjectCost*(Custom!V98/Subtotal_Incentive),Custom!V98)),"")</f>
        <v/>
      </c>
      <c r="J173" s="220" t="str">
        <f>IF(ISNUMBER($D173)=TRUE,Custom!R98,"")</f>
        <v/>
      </c>
      <c r="K173" s="218" t="str" cm="1">
        <f t="array" ref="K173">IF(ISNUMBER($D173)=TRUE,Subtotal_OtherCosts*(J173/SUM(J:J)),"")</f>
        <v/>
      </c>
      <c r="L173" s="221" t="str">
        <f>IF(ISNUMBER($D173)=TRUE,Custom!G98,"")</f>
        <v/>
      </c>
      <c r="M173" s="227" t="str">
        <f>IF($D173&lt;&gt;"N/A",Custom!L98,"")</f>
        <v/>
      </c>
      <c r="N173" s="221" t="str">
        <f>IF(ISNUMBER($D173)=TRUE,Custom!O98,"")</f>
        <v/>
      </c>
      <c r="O173" s="222" t="str">
        <f t="shared" si="18"/>
        <v/>
      </c>
      <c r="P173" s="221" t="str">
        <f>IF(ISNUMBER($D173)=TRUE,VLOOKUP(VLOOKUP(Custom!I98,'Fixture codes'!$C:$J,2,FALSE),Table_CustomMeasureNames,2,FALSE),"")</f>
        <v/>
      </c>
    </row>
    <row r="174" spans="1:16" customFormat="1" x14ac:dyDescent="0.25">
      <c r="A174" s="5" t="s">
        <v>135</v>
      </c>
      <c r="B174" s="218" t="str">
        <f t="shared" si="16"/>
        <v/>
      </c>
      <c r="C174" s="5">
        <f t="shared" si="15"/>
        <v>0</v>
      </c>
      <c r="D174" s="5" t="str">
        <f>IFERROR(VLOOKUP(VLOOKUP(Custom!I99,'Fixture codes'!$C:$J,2,FALSE),Table_CustomMeasureNames,3,FALSE),"N/A")</f>
        <v>N/A</v>
      </c>
      <c r="E174" s="218" t="str">
        <f t="shared" si="17"/>
        <v/>
      </c>
      <c r="F174" s="226" t="str">
        <f>IF(ISNUMBER($D174)=TRUE,Custom!M99,"")</f>
        <v/>
      </c>
      <c r="G174" s="218" t="str">
        <f>IF(ISNUMBER($D174)=TRUE,Custom!S99,"")</f>
        <v/>
      </c>
      <c r="H174" s="218" t="str">
        <f>IF(ISNUMBER($D174)=TRUE,Custom!T99,"")</f>
        <v/>
      </c>
      <c r="I174" s="219" t="str">
        <f>IF(ISNUMBER($D174)=TRUE,IF(AND(Subtotal_Incentive&gt;Value_Max_Incentive,Total_ProjectCost&gt;Value_Max_Incentive),Value_Max_Incentive*(Custom!V99/Subtotal_Incentive),IF(AND(Subtotal_Incentive&gt;Total_ProjectCost,Total_ProjectCost&lt;Value_Max_Incentive),Total_ProjectCost*(Custom!V99/Subtotal_Incentive),Custom!V99)),"")</f>
        <v/>
      </c>
      <c r="J174" s="220" t="str">
        <f>IF(ISNUMBER($D174)=TRUE,Custom!R99,"")</f>
        <v/>
      </c>
      <c r="K174" s="218" t="str" cm="1">
        <f t="array" ref="K174">IF(ISNUMBER($D174)=TRUE,Subtotal_OtherCosts*(J174/SUM(J:J)),"")</f>
        <v/>
      </c>
      <c r="L174" s="221" t="str">
        <f>IF(ISNUMBER($D174)=TRUE,Custom!G99,"")</f>
        <v/>
      </c>
      <c r="M174" s="227" t="str">
        <f>IF($D174&lt;&gt;"N/A",Custom!L99,"")</f>
        <v/>
      </c>
      <c r="N174" s="221" t="str">
        <f>IF(ISNUMBER($D174)=TRUE,Custom!O99,"")</f>
        <v/>
      </c>
      <c r="O174" s="222" t="str">
        <f t="shared" si="18"/>
        <v/>
      </c>
      <c r="P174" s="221" t="str">
        <f>IF(ISNUMBER($D174)=TRUE,VLOOKUP(VLOOKUP(Custom!I99,'Fixture codes'!$C:$J,2,FALSE),Table_CustomMeasureNames,2,FALSE),"")</f>
        <v/>
      </c>
    </row>
    <row r="175" spans="1:16" customFormat="1" x14ac:dyDescent="0.25">
      <c r="A175" s="5" t="s">
        <v>135</v>
      </c>
      <c r="B175" s="218" t="str">
        <f t="shared" si="16"/>
        <v/>
      </c>
      <c r="C175" s="5">
        <f t="shared" si="15"/>
        <v>0</v>
      </c>
      <c r="D175" s="5" t="str">
        <f>IFERROR(VLOOKUP(VLOOKUP(Custom!I100,'Fixture codes'!$C:$J,2,FALSE),Table_CustomMeasureNames,3,FALSE),"N/A")</f>
        <v>N/A</v>
      </c>
      <c r="E175" s="218" t="str">
        <f t="shared" si="17"/>
        <v/>
      </c>
      <c r="F175" s="226" t="str">
        <f>IF(ISNUMBER($D175)=TRUE,Custom!M100,"")</f>
        <v/>
      </c>
      <c r="G175" s="218" t="str">
        <f>IF(ISNUMBER($D175)=TRUE,Custom!S100,"")</f>
        <v/>
      </c>
      <c r="H175" s="218" t="str">
        <f>IF(ISNUMBER($D175)=TRUE,Custom!T100,"")</f>
        <v/>
      </c>
      <c r="I175" s="219" t="str">
        <f>IF(ISNUMBER($D175)=TRUE,IF(AND(Subtotal_Incentive&gt;Value_Max_Incentive,Total_ProjectCost&gt;Value_Max_Incentive),Value_Max_Incentive*(Custom!V100/Subtotal_Incentive),IF(AND(Subtotal_Incentive&gt;Total_ProjectCost,Total_ProjectCost&lt;Value_Max_Incentive),Total_ProjectCost*(Custom!V100/Subtotal_Incentive),Custom!V100)),"")</f>
        <v/>
      </c>
      <c r="J175" s="220" t="str">
        <f>IF(ISNUMBER($D175)=TRUE,Custom!R100,"")</f>
        <v/>
      </c>
      <c r="K175" s="218" t="str" cm="1">
        <f t="array" ref="K175">IF(ISNUMBER($D175)=TRUE,Subtotal_OtherCosts*(J175/SUM(J:J)),"")</f>
        <v/>
      </c>
      <c r="L175" s="221" t="str">
        <f>IF(ISNUMBER($D175)=TRUE,Custom!G100,"")</f>
        <v/>
      </c>
      <c r="M175" s="227" t="str">
        <f>IF($D175&lt;&gt;"N/A",Custom!L100,"")</f>
        <v/>
      </c>
      <c r="N175" s="221" t="str">
        <f>IF(ISNUMBER($D175)=TRUE,Custom!O100,"")</f>
        <v/>
      </c>
      <c r="O175" s="222" t="str">
        <f t="shared" si="18"/>
        <v/>
      </c>
      <c r="P175" s="221" t="str">
        <f>IF(ISNUMBER($D175)=TRUE,VLOOKUP(VLOOKUP(Custom!I100,'Fixture codes'!$C:$J,2,FALSE),Table_CustomMeasureNames,2,FALSE),"")</f>
        <v/>
      </c>
    </row>
    <row r="176" spans="1:16" customFormat="1" x14ac:dyDescent="0.25">
      <c r="A176" s="5" t="s">
        <v>135</v>
      </c>
      <c r="B176" s="218" t="str">
        <f t="shared" si="16"/>
        <v/>
      </c>
      <c r="C176" s="5">
        <f t="shared" si="15"/>
        <v>0</v>
      </c>
      <c r="D176" s="5" t="str">
        <f>IFERROR(VLOOKUP(VLOOKUP(Custom!I101,'Fixture codes'!$C:$J,2,FALSE),Table_CustomMeasureNames,3,FALSE),"N/A")</f>
        <v>N/A</v>
      </c>
      <c r="E176" s="218" t="str">
        <f t="shared" si="17"/>
        <v/>
      </c>
      <c r="F176" s="226" t="str">
        <f>IF(ISNUMBER($D176)=TRUE,Custom!M101,"")</f>
        <v/>
      </c>
      <c r="G176" s="218" t="str">
        <f>IF(ISNUMBER($D176)=TRUE,Custom!S101,"")</f>
        <v/>
      </c>
      <c r="H176" s="218" t="str">
        <f>IF(ISNUMBER($D176)=TRUE,Custom!T101,"")</f>
        <v/>
      </c>
      <c r="I176" s="219" t="str">
        <f>IF(ISNUMBER($D176)=TRUE,IF(AND(Subtotal_Incentive&gt;Value_Max_Incentive,Total_ProjectCost&gt;Value_Max_Incentive),Value_Max_Incentive*(Custom!V101/Subtotal_Incentive),IF(AND(Subtotal_Incentive&gt;Total_ProjectCost,Total_ProjectCost&lt;Value_Max_Incentive),Total_ProjectCost*(Custom!V101/Subtotal_Incentive),Custom!V101)),"")</f>
        <v/>
      </c>
      <c r="J176" s="220" t="str">
        <f>IF(ISNUMBER($D176)=TRUE,Custom!R101,"")</f>
        <v/>
      </c>
      <c r="K176" s="218" t="str" cm="1">
        <f t="array" ref="K176">IF(ISNUMBER($D176)=TRUE,Subtotal_OtherCosts*(J176/SUM(J:J)),"")</f>
        <v/>
      </c>
      <c r="L176" s="221" t="str">
        <f>IF(ISNUMBER($D176)=TRUE,Custom!G101,"")</f>
        <v/>
      </c>
      <c r="M176" s="227" t="str">
        <f>IF($D176&lt;&gt;"N/A",Custom!L101,"")</f>
        <v/>
      </c>
      <c r="N176" s="221" t="str">
        <f>IF(ISNUMBER($D176)=TRUE,Custom!O101,"")</f>
        <v/>
      </c>
      <c r="O176" s="222" t="str">
        <f t="shared" si="18"/>
        <v/>
      </c>
      <c r="P176" s="221" t="str">
        <f>IF(ISNUMBER($D176)=TRUE,VLOOKUP(VLOOKUP(Custom!I101,'Fixture codes'!$C:$J,2,FALSE),Table_CustomMeasureNames,2,FALSE),"")</f>
        <v/>
      </c>
    </row>
    <row r="177" spans="1:16" customFormat="1" x14ac:dyDescent="0.25">
      <c r="A177" s="5" t="s">
        <v>135</v>
      </c>
      <c r="B177" s="218" t="str">
        <f t="shared" si="16"/>
        <v/>
      </c>
      <c r="C177" s="5">
        <f t="shared" si="15"/>
        <v>0</v>
      </c>
      <c r="D177" s="5" t="str">
        <f>IFERROR(VLOOKUP(VLOOKUP(Custom!I102,'Fixture codes'!$C:$J,2,FALSE),Table_CustomMeasureNames,3,FALSE),"N/A")</f>
        <v>N/A</v>
      </c>
      <c r="E177" s="218" t="str">
        <f t="shared" si="17"/>
        <v/>
      </c>
      <c r="F177" s="226" t="str">
        <f>IF(ISNUMBER($D177)=TRUE,Custom!M102,"")</f>
        <v/>
      </c>
      <c r="G177" s="218" t="str">
        <f>IF(ISNUMBER($D177)=TRUE,Custom!S102,"")</f>
        <v/>
      </c>
      <c r="H177" s="218" t="str">
        <f>IF(ISNUMBER($D177)=TRUE,Custom!T102,"")</f>
        <v/>
      </c>
      <c r="I177" s="219" t="str">
        <f>IF(ISNUMBER($D177)=TRUE,IF(AND(Subtotal_Incentive&gt;Value_Max_Incentive,Total_ProjectCost&gt;Value_Max_Incentive),Value_Max_Incentive*(Custom!V102/Subtotal_Incentive),IF(AND(Subtotal_Incentive&gt;Total_ProjectCost,Total_ProjectCost&lt;Value_Max_Incentive),Total_ProjectCost*(Custom!V102/Subtotal_Incentive),Custom!V102)),"")</f>
        <v/>
      </c>
      <c r="J177" s="220" t="str">
        <f>IF(ISNUMBER($D177)=TRUE,Custom!R102,"")</f>
        <v/>
      </c>
      <c r="K177" s="218" t="str" cm="1">
        <f t="array" ref="K177">IF(ISNUMBER($D177)=TRUE,Subtotal_OtherCosts*(J177/SUM(J:J)),"")</f>
        <v/>
      </c>
      <c r="L177" s="221" t="str">
        <f>IF(ISNUMBER($D177)=TRUE,Custom!G102,"")</f>
        <v/>
      </c>
      <c r="M177" s="227" t="str">
        <f>IF($D177&lt;&gt;"N/A",Custom!L102,"")</f>
        <v/>
      </c>
      <c r="N177" s="221" t="str">
        <f>IF(ISNUMBER($D177)=TRUE,Custom!O102,"")</f>
        <v/>
      </c>
      <c r="O177" s="222" t="str">
        <f t="shared" si="18"/>
        <v/>
      </c>
      <c r="P177" s="221" t="str">
        <f>IF(ISNUMBER($D177)=TRUE,VLOOKUP(VLOOKUP(Custom!I102,'Fixture codes'!$C:$J,2,FALSE),Table_CustomMeasureNames,2,FALSE),"")</f>
        <v/>
      </c>
    </row>
    <row r="178" spans="1:16" customFormat="1" x14ac:dyDescent="0.25">
      <c r="A178" s="31" t="s">
        <v>135</v>
      </c>
      <c r="B178" s="225" t="str">
        <f t="shared" si="16"/>
        <v/>
      </c>
      <c r="C178" s="5">
        <f t="shared" si="15"/>
        <v>0</v>
      </c>
      <c r="D178" s="31" t="str">
        <f>IFERROR(VLOOKUP(VLOOKUP(Custom!I103,'Fixture codes'!$C:$J,2,FALSE),Table_CustomMeasureNames,3,FALSE),"N/A")</f>
        <v>N/A</v>
      </c>
      <c r="E178" s="225" t="str">
        <f t="shared" si="17"/>
        <v/>
      </c>
      <c r="F178" s="228" t="str">
        <f>IF(ISNUMBER($D178)=TRUE,Custom!M103,"")</f>
        <v/>
      </c>
      <c r="G178" s="225" t="str">
        <f>IF(ISNUMBER($D178)=TRUE,Custom!S103,"")</f>
        <v/>
      </c>
      <c r="H178" s="225" t="str">
        <f>IF(ISNUMBER($D178)=TRUE,Custom!T103,"")</f>
        <v/>
      </c>
      <c r="I178" s="219" t="str">
        <f>IF(ISNUMBER($D178)=TRUE,IF(AND(Subtotal_Incentive&gt;Value_Max_Incentive,Total_ProjectCost&gt;Value_Max_Incentive),Value_Max_Incentive*(Custom!V103/Subtotal_Incentive),IF(AND(Subtotal_Incentive&gt;Total_ProjectCost,Total_ProjectCost&lt;Value_Max_Incentive),Total_ProjectCost*(Custom!V103/Subtotal_Incentive),Custom!V103)),"")</f>
        <v/>
      </c>
      <c r="J178" s="229" t="str">
        <f>IF(ISNUMBER($D178)=TRUE,Custom!R103,"")</f>
        <v/>
      </c>
      <c r="K178" s="225" t="str" cm="1">
        <f t="array" ref="K178">IF(ISNUMBER($D178)=TRUE,Subtotal_OtherCosts*(J178/SUM(J:J)),"")</f>
        <v/>
      </c>
      <c r="L178" s="230" t="str">
        <f>IF(ISNUMBER($D178)=TRUE,Custom!G103,"")</f>
        <v/>
      </c>
      <c r="M178" s="227" t="str">
        <f>IF($D178&lt;&gt;"N/A",Custom!L103,"")</f>
        <v/>
      </c>
      <c r="N178" s="230" t="str">
        <f>IF(ISNUMBER($D178)=TRUE,Custom!O103,"")</f>
        <v/>
      </c>
      <c r="O178" s="222" t="str">
        <f t="shared" si="18"/>
        <v/>
      </c>
      <c r="P178" s="230" t="str">
        <f>IF(ISNUMBER($D178)=TRUE,VLOOKUP(VLOOKUP(Custom!I103,'Fixture codes'!$C:$J,2,FALSE),Table_CustomMeasureNames,2,FALSE),"")</f>
        <v/>
      </c>
    </row>
  </sheetData>
  <autoFilter ref="A2:P178" xr:uid="{AC1521BA-AD84-493D-AF13-55C57F1C1791}"/>
  <conditionalFormatting sqref="A2:P178">
    <cfRule type="containsBlanks" dxfId="0" priority="1">
      <formula>LEN(TRIM(A2))=0</formula>
    </cfRule>
  </conditionalFormatting>
  <pageMargins left="0.7" right="0.7" top="0.75" bottom="0.75" header="0.3" footer="0.3"/>
  <pageSetup orientation="portrait" r:id="rId1"/>
  <ignoredErrors>
    <ignoredError sqref="D3 D29 D54 D81:D178" formula="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2A1F01-F5FA-42A7-A9C6-553B6205B5A2}">
  <sheetPr>
    <tabColor rgb="FF86888A"/>
  </sheetPr>
  <dimension ref="A1:E26"/>
  <sheetViews>
    <sheetView showGridLines="0" workbookViewId="0">
      <selection activeCell="B11" sqref="B11"/>
    </sheetView>
  </sheetViews>
  <sheetFormatPr defaultRowHeight="15" x14ac:dyDescent="0.25"/>
  <cols>
    <col min="1" max="1" width="6" bestFit="1" customWidth="1"/>
    <col min="2" max="2" width="17.85546875" bestFit="1" customWidth="1"/>
    <col min="3" max="3" width="41.42578125" bestFit="1" customWidth="1"/>
    <col min="4" max="4" width="15.5703125" customWidth="1"/>
    <col min="5" max="5" width="22.85546875" customWidth="1"/>
  </cols>
  <sheetData>
    <row r="1" spans="1:5" x14ac:dyDescent="0.25">
      <c r="A1" s="5" t="s">
        <v>3666</v>
      </c>
      <c r="B1" s="5" t="s">
        <v>3879</v>
      </c>
      <c r="C1" s="5" t="s">
        <v>3667</v>
      </c>
      <c r="D1" s="5" t="s">
        <v>3668</v>
      </c>
      <c r="E1" s="5" t="s">
        <v>3669</v>
      </c>
    </row>
    <row r="2" spans="1:5" x14ac:dyDescent="0.25">
      <c r="A2" s="3">
        <v>1</v>
      </c>
      <c r="B2" s="3">
        <v>1</v>
      </c>
      <c r="C2" s="41" t="s">
        <v>3670</v>
      </c>
      <c r="D2" s="27">
        <v>44543</v>
      </c>
      <c r="E2" s="3" t="s">
        <v>3647</v>
      </c>
    </row>
    <row r="3" spans="1:5" x14ac:dyDescent="0.25">
      <c r="A3" s="3">
        <v>2</v>
      </c>
      <c r="B3" s="3" t="s">
        <v>3678</v>
      </c>
      <c r="C3" s="41" t="s">
        <v>3679</v>
      </c>
      <c r="D3" s="27">
        <v>44553</v>
      </c>
      <c r="E3" s="3" t="s">
        <v>3647</v>
      </c>
    </row>
    <row r="4" spans="1:5" ht="30" x14ac:dyDescent="0.25">
      <c r="A4" s="3">
        <v>3</v>
      </c>
      <c r="B4" s="3" t="s">
        <v>3751</v>
      </c>
      <c r="C4" s="41" t="s">
        <v>3756</v>
      </c>
      <c r="D4" s="27">
        <v>44880</v>
      </c>
      <c r="E4" s="3" t="s">
        <v>3752</v>
      </c>
    </row>
    <row r="5" spans="1:5" ht="30" x14ac:dyDescent="0.25">
      <c r="A5" s="3">
        <v>4</v>
      </c>
      <c r="B5" s="3" t="s">
        <v>3769</v>
      </c>
      <c r="C5" s="41" t="s">
        <v>3770</v>
      </c>
      <c r="D5" s="27">
        <v>45014</v>
      </c>
      <c r="E5" s="3" t="s">
        <v>3771</v>
      </c>
    </row>
    <row r="6" spans="1:5" x14ac:dyDescent="0.25">
      <c r="A6" s="3">
        <v>5</v>
      </c>
      <c r="B6" s="3" t="s">
        <v>3972</v>
      </c>
      <c r="C6" s="41" t="s">
        <v>3973</v>
      </c>
      <c r="D6" s="27">
        <v>45083</v>
      </c>
      <c r="E6" s="3" t="s">
        <v>3771</v>
      </c>
    </row>
    <row r="7" spans="1:5" x14ac:dyDescent="0.25">
      <c r="A7" s="3">
        <v>6</v>
      </c>
      <c r="B7" s="3" t="s">
        <v>3976</v>
      </c>
      <c r="C7" s="41" t="s">
        <v>3977</v>
      </c>
      <c r="D7" s="27">
        <v>45114</v>
      </c>
      <c r="E7" s="3" t="s">
        <v>3771</v>
      </c>
    </row>
    <row r="8" spans="1:5" ht="30" x14ac:dyDescent="0.25">
      <c r="A8" s="3">
        <v>7</v>
      </c>
      <c r="B8" s="3" t="s">
        <v>3979</v>
      </c>
      <c r="C8" s="41" t="s">
        <v>3980</v>
      </c>
      <c r="D8" s="27">
        <v>45189</v>
      </c>
      <c r="E8" s="3" t="s">
        <v>3771</v>
      </c>
    </row>
    <row r="9" spans="1:5" ht="45" x14ac:dyDescent="0.25">
      <c r="A9" s="3">
        <v>8</v>
      </c>
      <c r="B9" s="3" t="s">
        <v>3981</v>
      </c>
      <c r="C9" s="41" t="s">
        <v>3982</v>
      </c>
      <c r="D9" s="27">
        <v>45296</v>
      </c>
      <c r="E9" s="3" t="s">
        <v>3771</v>
      </c>
    </row>
    <row r="10" spans="1:5" ht="30" x14ac:dyDescent="0.25">
      <c r="A10" s="3">
        <v>9</v>
      </c>
      <c r="B10" s="3" t="s">
        <v>3988</v>
      </c>
      <c r="C10" s="41" t="s">
        <v>3989</v>
      </c>
      <c r="D10" s="27">
        <v>45331</v>
      </c>
      <c r="E10" s="3" t="s">
        <v>3771</v>
      </c>
    </row>
    <row r="11" spans="1:5" x14ac:dyDescent="0.25">
      <c r="A11" s="3">
        <v>10</v>
      </c>
      <c r="B11" s="3" t="s">
        <v>3994</v>
      </c>
      <c r="C11" s="41" t="s">
        <v>3995</v>
      </c>
      <c r="D11" s="27">
        <v>45665</v>
      </c>
      <c r="E11" s="3" t="s">
        <v>3771</v>
      </c>
    </row>
    <row r="12" spans="1:5" x14ac:dyDescent="0.25">
      <c r="A12" s="3">
        <v>11</v>
      </c>
      <c r="B12" s="3"/>
      <c r="C12" s="41"/>
      <c r="D12" s="3"/>
      <c r="E12" s="3"/>
    </row>
    <row r="13" spans="1:5" x14ac:dyDescent="0.25">
      <c r="A13" s="3">
        <v>12</v>
      </c>
      <c r="B13" s="3"/>
      <c r="C13" s="41"/>
      <c r="D13" s="3"/>
      <c r="E13" s="3"/>
    </row>
    <row r="14" spans="1:5" x14ac:dyDescent="0.25">
      <c r="A14" s="3">
        <v>13</v>
      </c>
      <c r="B14" s="3"/>
      <c r="C14" s="41"/>
      <c r="D14" s="3"/>
      <c r="E14" s="3"/>
    </row>
    <row r="15" spans="1:5" x14ac:dyDescent="0.25">
      <c r="A15" s="3">
        <v>14</v>
      </c>
      <c r="B15" s="3"/>
      <c r="C15" s="41"/>
      <c r="D15" s="3"/>
      <c r="E15" s="3"/>
    </row>
    <row r="16" spans="1:5" x14ac:dyDescent="0.25">
      <c r="A16" s="3">
        <v>15</v>
      </c>
      <c r="B16" s="3"/>
      <c r="C16" s="41"/>
      <c r="D16" s="3"/>
      <c r="E16" s="3"/>
    </row>
    <row r="17" spans="1:5" x14ac:dyDescent="0.25">
      <c r="A17" s="3">
        <v>16</v>
      </c>
      <c r="B17" s="3"/>
      <c r="C17" s="41"/>
      <c r="D17" s="3"/>
      <c r="E17" s="3"/>
    </row>
    <row r="18" spans="1:5" x14ac:dyDescent="0.25">
      <c r="A18" s="3">
        <v>17</v>
      </c>
      <c r="B18" s="3"/>
      <c r="C18" s="41"/>
      <c r="D18" s="3"/>
      <c r="E18" s="3"/>
    </row>
    <row r="19" spans="1:5" x14ac:dyDescent="0.25">
      <c r="A19" s="3">
        <v>18</v>
      </c>
      <c r="B19" s="3"/>
      <c r="C19" s="41"/>
      <c r="D19" s="3"/>
      <c r="E19" s="3"/>
    </row>
    <row r="20" spans="1:5" x14ac:dyDescent="0.25">
      <c r="A20" s="3">
        <v>19</v>
      </c>
      <c r="B20" s="3"/>
      <c r="C20" s="41"/>
      <c r="D20" s="3"/>
      <c r="E20" s="3"/>
    </row>
    <row r="21" spans="1:5" x14ac:dyDescent="0.25">
      <c r="A21" s="3">
        <v>20</v>
      </c>
      <c r="B21" s="3"/>
      <c r="C21" s="41"/>
      <c r="D21" s="3"/>
      <c r="E21" s="3"/>
    </row>
    <row r="22" spans="1:5" x14ac:dyDescent="0.25">
      <c r="A22" s="3">
        <v>21</v>
      </c>
      <c r="B22" s="3"/>
      <c r="C22" s="41"/>
      <c r="D22" s="3"/>
      <c r="E22" s="3"/>
    </row>
    <row r="23" spans="1:5" x14ac:dyDescent="0.25">
      <c r="A23" s="3">
        <v>22</v>
      </c>
      <c r="B23" s="3"/>
      <c r="C23" s="41"/>
      <c r="D23" s="3"/>
      <c r="E23" s="3"/>
    </row>
    <row r="24" spans="1:5" x14ac:dyDescent="0.25">
      <c r="A24" s="3">
        <v>23</v>
      </c>
      <c r="B24" s="3"/>
      <c r="C24" s="41"/>
      <c r="D24" s="3"/>
      <c r="E24" s="3"/>
    </row>
    <row r="25" spans="1:5" x14ac:dyDescent="0.25">
      <c r="A25" s="3">
        <v>24</v>
      </c>
      <c r="B25" s="3"/>
      <c r="C25" s="41"/>
      <c r="D25" s="3"/>
      <c r="E25" s="3"/>
    </row>
    <row r="26" spans="1:5" x14ac:dyDescent="0.25">
      <c r="A26" s="3">
        <v>25</v>
      </c>
      <c r="B26" s="3"/>
      <c r="C26" s="41"/>
      <c r="D26" s="3"/>
      <c r="E26" s="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6b2b484f-4c19-4c24-b89d-0399ef7e60bb" xsi:nil="true"/>
    <lcf76f155ced4ddcb4097134ff3c332f xmlns="b5cfd83b-967a-4dd6-b4c3-395873c23523">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31BE389EA3527F41A12B5160341A5618" ma:contentTypeVersion="54" ma:contentTypeDescription="Create a new document." ma:contentTypeScope="" ma:versionID="ffc86f2881602955b170c724c926df9a">
  <xsd:schema xmlns:xsd="http://www.w3.org/2001/XMLSchema" xmlns:xs="http://www.w3.org/2001/XMLSchema" xmlns:p="http://schemas.microsoft.com/office/2006/metadata/properties" xmlns:ns2="b5cfd83b-967a-4dd6-b4c3-395873c23523" xmlns:ns3="08b87bea-166c-4b49-8da3-b6b44dc13847" xmlns:ns4="6b2b484f-4c19-4c24-b89d-0399ef7e60bb" targetNamespace="http://schemas.microsoft.com/office/2006/metadata/properties" ma:root="true" ma:fieldsID="cf7b7ef6dae34e3a1b45c3159704dfce" ns2:_="" ns3:_="" ns4:_="">
    <xsd:import namespace="b5cfd83b-967a-4dd6-b4c3-395873c23523"/>
    <xsd:import namespace="08b87bea-166c-4b49-8da3-b6b44dc13847"/>
    <xsd:import namespace="6b2b484f-4c19-4c24-b89d-0399ef7e60bb"/>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lcf76f155ced4ddcb4097134ff3c332f" minOccurs="0"/>
                <xsd:element ref="ns4:TaxCatchAll" minOccurs="0"/>
                <xsd:element ref="ns2:MediaServiceOCR" minOccurs="0"/>
                <xsd:element ref="ns2:MediaServiceGenerationTime" minOccurs="0"/>
                <xsd:element ref="ns2:MediaServiceEventHashCode" minOccurs="0"/>
                <xsd:element ref="ns2:MediaServiceObjectDetectorVersions" minOccurs="0"/>
                <xsd:element ref="ns2:MediaServiceDateTake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5cfd83b-967a-4dd6-b4c3-395873c2352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daf5a3b8-19fe-4aaf-8551-0b725c993cda"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DateTaken" ma:index="21" nillable="true" ma:displayName="MediaServiceDateTaken" ma:hidden="true" ma:indexed="true" ma:internalName="MediaServiceDateTake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08b87bea-166c-4b49-8da3-b6b44dc13847"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6b2b484f-4c19-4c24-b89d-0399ef7e60bb" elementFormDefault="qualified">
    <xsd:import namespace="http://schemas.microsoft.com/office/2006/documentManagement/types"/>
    <xsd:import namespace="http://schemas.microsoft.com/office/infopath/2007/PartnerControls"/>
    <xsd:element name="TaxCatchAll" ma:index="16" nillable="true" ma:displayName="Taxonomy Catch All Column" ma:hidden="true" ma:list="{40c359fd-0401-4fb7-b333-7fe9b6ff300f}" ma:internalName="TaxCatchAll" ma:showField="CatchAllData" ma:web="6b2b484f-4c19-4c24-b89d-0399ef7e60b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SharedContentType xmlns="Microsoft.SharePoint.Taxonomy.ContentTypeSync" SourceId="daf5a3b8-19fe-4aaf-8551-0b725c993cda" ContentTypeId="0x0101" PreviousValue="false"/>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CB6706F-DDF4-41B7-B137-65BA3C1C0B78}">
  <ds:schemaRefs>
    <ds:schemaRef ds:uri="6e60f72a-c8ae-4539-9a8b-cdf6aa651c8d"/>
    <ds:schemaRef ds:uri="http://schemas.microsoft.com/office/2006/metadata/properties"/>
    <ds:schemaRef ds:uri="http://purl.org/dc/terms/"/>
    <ds:schemaRef ds:uri="http://schemas.microsoft.com/office/2006/documentManagement/types"/>
    <ds:schemaRef ds:uri="http://schemas.openxmlformats.org/package/2006/metadata/core-properties"/>
    <ds:schemaRef ds:uri="http://purl.org/dc/elements/1.1/"/>
    <ds:schemaRef ds:uri="http://schemas.microsoft.com/office/infopath/2007/PartnerControls"/>
    <ds:schemaRef ds:uri="cfc8a10d-5fb7-42dd-aaed-353cddc613a4"/>
    <ds:schemaRef ds:uri="http://www.w3.org/XML/1998/namespace"/>
    <ds:schemaRef ds:uri="http://purl.org/dc/dcmitype/"/>
  </ds:schemaRefs>
</ds:datastoreItem>
</file>

<file path=customXml/itemProps2.xml><?xml version="1.0" encoding="utf-8"?>
<ds:datastoreItem xmlns:ds="http://schemas.openxmlformats.org/officeDocument/2006/customXml" ds:itemID="{0A4A6BC8-1C73-4E0C-8646-665353736FBE}"/>
</file>

<file path=customXml/itemProps3.xml><?xml version="1.0" encoding="utf-8"?>
<ds:datastoreItem xmlns:ds="http://schemas.openxmlformats.org/officeDocument/2006/customXml" ds:itemID="{32E50F1C-15DA-45E9-ACE8-A9BF452DD6F1}">
  <ds:schemaRefs>
    <ds:schemaRef ds:uri="Microsoft.SharePoint.Taxonomy.ContentTypeSync"/>
  </ds:schemaRefs>
</ds:datastoreItem>
</file>

<file path=customXml/itemProps4.xml><?xml version="1.0" encoding="utf-8"?>
<ds:datastoreItem xmlns:ds="http://schemas.openxmlformats.org/officeDocument/2006/customXml" ds:itemID="{B8F538E9-556C-4740-9384-70820DA6A95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39</vt:i4>
      </vt:variant>
    </vt:vector>
  </HeadingPairs>
  <TitlesOfParts>
    <vt:vector size="54" baseType="lpstr">
      <vt:lpstr>Fillable application</vt:lpstr>
      <vt:lpstr>Equipment qualifications</vt:lpstr>
      <vt:lpstr>Summary</vt:lpstr>
      <vt:lpstr>Interior - prescriptive</vt:lpstr>
      <vt:lpstr>Exterior - prescriptive</vt:lpstr>
      <vt:lpstr>Controls - prescriptive</vt:lpstr>
      <vt:lpstr>Custom</vt:lpstr>
      <vt:lpstr>Fixture codes</vt:lpstr>
      <vt:lpstr>Completion notice</vt:lpstr>
      <vt:lpstr>QC</vt:lpstr>
      <vt:lpstr>Printable application</vt:lpstr>
      <vt:lpstr>Lookup tables</vt:lpstr>
      <vt:lpstr>Default wattages</vt:lpstr>
      <vt:lpstr>APTracks export data</vt:lpstr>
      <vt:lpstr>Change log</vt:lpstr>
      <vt:lpstr>Input_AvgkWhRate</vt:lpstr>
      <vt:lpstr>Input_BldgType</vt:lpstr>
      <vt:lpstr>Input_Bonus</vt:lpstr>
      <vt:lpstr>Input_BonusMeasureNumber</vt:lpstr>
      <vt:lpstr>Input_HVACType</vt:lpstr>
      <vt:lpstr>Input_ProgramType</vt:lpstr>
      <vt:lpstr>Input_ProjectNumber</vt:lpstr>
      <vt:lpstr>Input_Usage</vt:lpstr>
      <vt:lpstr>List_BldgTypes</vt:lpstr>
      <vt:lpstr>List_ControlTypes</vt:lpstr>
      <vt:lpstr>List_ExistingControlTypes</vt:lpstr>
      <vt:lpstr>List_Exterior_Measures</vt:lpstr>
      <vt:lpstr>List_Hours</vt:lpstr>
      <vt:lpstr>List_HVACTypes</vt:lpstr>
      <vt:lpstr>List_Interior_Measures</vt:lpstr>
      <vt:lpstr>List_ProgramNames</vt:lpstr>
      <vt:lpstr>List_ProjectStage</vt:lpstr>
      <vt:lpstr>List_ProjectType</vt:lpstr>
      <vt:lpstr>'Completion notice'!Print_Area</vt:lpstr>
      <vt:lpstr>'Fillable application'!Print_Area</vt:lpstr>
      <vt:lpstr>'Printable application'!Print_Area</vt:lpstr>
      <vt:lpstr>Subtotal_CustomIncentive</vt:lpstr>
      <vt:lpstr>Subtotal_EquipCosts</vt:lpstr>
      <vt:lpstr>Subtotal_Incentive</vt:lpstr>
      <vt:lpstr>Subtotal_PrescriptiveIncentive</vt:lpstr>
      <vt:lpstr>Table_BldgType</vt:lpstr>
      <vt:lpstr>Table_CustomMeasureNames</vt:lpstr>
      <vt:lpstr>Table_IEF</vt:lpstr>
      <vt:lpstr>Table_Measures</vt:lpstr>
      <vt:lpstr>Table_PAF</vt:lpstr>
      <vt:lpstr>Total_ProjectCost</vt:lpstr>
      <vt:lpstr>Value_CalcVersion</vt:lpstr>
      <vt:lpstr>Value_ExitSign_CF</vt:lpstr>
      <vt:lpstr>Value_ExitSign_Hrs</vt:lpstr>
      <vt:lpstr>Value_ExtLtg_CF</vt:lpstr>
      <vt:lpstr>Value_ExtLtg_Hrs</vt:lpstr>
      <vt:lpstr>Value_ExtLtg_IEFd</vt:lpstr>
      <vt:lpstr>Value_ExtLtg_IEFe</vt:lpstr>
      <vt:lpstr>Value_Max_Incentive</vt:lpstr>
    </vt:vector>
  </TitlesOfParts>
  <Manager/>
  <Company>Chicago Bridge &amp; Iron Company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Kurtz, Spencer</dc:creator>
  <cp:keywords/>
  <dc:description/>
  <cp:lastModifiedBy>Kurtz, Spencer</cp:lastModifiedBy>
  <cp:revision/>
  <cp:lastPrinted>2022-12-13T16:59:48Z</cp:lastPrinted>
  <dcterms:created xsi:type="dcterms:W3CDTF">2017-02-21T18:38:33Z</dcterms:created>
  <dcterms:modified xsi:type="dcterms:W3CDTF">2025-01-08T17:57:34Z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0x01010031BE389EA3527F41A12B5160341A5618</vt:lpwstr>
  </property>
  <property fmtid="{D5CDD505-2E9C-101B-9397-08002B2CF9AE}" pid="3" name="MediaServiceImageTags">
    <vt:lpwstr/>
  </property>
</Properties>
</file>